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nek\OneDrive\Documenten\ALV\ALV december 2025\"/>
    </mc:Choice>
  </mc:AlternateContent>
  <xr:revisionPtr revIDLastSave="0" documentId="8_{20437B74-E878-4D95-BE7D-BFF7D133AB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groting" sheetId="1" r:id="rId1"/>
    <sheet name="Personeelskosten" sheetId="2" r:id="rId2"/>
    <sheet name="prognose 2022 (klad)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" l="1"/>
  <c r="C18" i="1" s="1"/>
  <c r="C173" i="1" l="1"/>
  <c r="D196" i="1" l="1"/>
  <c r="D182" i="1"/>
  <c r="D155" i="1"/>
  <c r="D131" i="1"/>
  <c r="D122" i="1"/>
  <c r="D116" i="1"/>
  <c r="D103" i="1"/>
  <c r="D92" i="1"/>
  <c r="D74" i="1"/>
  <c r="D67" i="1"/>
  <c r="C54" i="1"/>
  <c r="C67" i="1"/>
  <c r="C11" i="1" s="1"/>
  <c r="C13" i="2"/>
  <c r="B196" i="1"/>
  <c r="B182" i="1"/>
  <c r="B155" i="1"/>
  <c r="B142" i="1"/>
  <c r="C142" i="1"/>
  <c r="B137" i="1"/>
  <c r="B131" i="1"/>
  <c r="C131" i="1"/>
  <c r="C23" i="1" s="1"/>
  <c r="B122" i="1"/>
  <c r="C122" i="1"/>
  <c r="C20" i="1" s="1"/>
  <c r="B116" i="1"/>
  <c r="B109" i="1"/>
  <c r="B103" i="1"/>
  <c r="C103" i="1"/>
  <c r="B92" i="1"/>
  <c r="B81" i="1"/>
  <c r="B74" i="1"/>
  <c r="C74" i="1"/>
  <c r="C12" i="1" s="1"/>
  <c r="B67" i="1"/>
  <c r="B54" i="1"/>
  <c r="B37" i="1"/>
  <c r="C182" i="1" l="1"/>
  <c r="C34" i="1" s="1"/>
  <c r="C174" i="1" l="1"/>
  <c r="C172" i="1"/>
  <c r="C171" i="1"/>
  <c r="C196" i="1" l="1"/>
  <c r="C35" i="1" s="1"/>
  <c r="C155" i="1"/>
  <c r="C32" i="1" s="1"/>
  <c r="C29" i="1"/>
  <c r="C137" i="1"/>
  <c r="C26" i="1" s="1"/>
  <c r="C116" i="1"/>
  <c r="C19" i="1" s="1"/>
  <c r="C17" i="1"/>
  <c r="C92" i="1"/>
  <c r="C16" i="1" s="1"/>
  <c r="C81" i="1"/>
  <c r="C13" i="1" s="1"/>
  <c r="C37" i="1" l="1"/>
  <c r="M46" i="3" l="1"/>
  <c r="N46" i="3" s="1"/>
  <c r="M63" i="3"/>
  <c r="N63" i="3" s="1"/>
  <c r="M71" i="3"/>
  <c r="N71" i="3" s="1"/>
  <c r="M40" i="3"/>
  <c r="N40" i="3" s="1"/>
  <c r="M31" i="3"/>
  <c r="M32" i="3" s="1"/>
  <c r="N154" i="3"/>
  <c r="N153" i="3"/>
  <c r="N152" i="3"/>
  <c r="N151" i="3"/>
  <c r="N150" i="3"/>
  <c r="N145" i="3"/>
  <c r="N144" i="3"/>
  <c r="N143" i="3"/>
  <c r="N142" i="3"/>
  <c r="N141" i="3"/>
  <c r="N140" i="3"/>
  <c r="N139" i="3"/>
  <c r="N138" i="3"/>
  <c r="N136" i="3"/>
  <c r="N135" i="3"/>
  <c r="N134" i="3"/>
  <c r="N133" i="3"/>
  <c r="N131" i="3"/>
  <c r="N132" i="3" s="1"/>
  <c r="N130" i="3"/>
  <c r="L128" i="3"/>
  <c r="K128" i="3"/>
  <c r="J128" i="3"/>
  <c r="I128" i="3"/>
  <c r="H128" i="3"/>
  <c r="G128" i="3"/>
  <c r="F128" i="3"/>
  <c r="E128" i="3"/>
  <c r="D128" i="3"/>
  <c r="C128" i="3"/>
  <c r="B128" i="3"/>
  <c r="L127" i="3"/>
  <c r="K127" i="3"/>
  <c r="J127" i="3"/>
  <c r="I127" i="3"/>
  <c r="H127" i="3"/>
  <c r="G127" i="3"/>
  <c r="F127" i="3"/>
  <c r="E127" i="3"/>
  <c r="D127" i="3"/>
  <c r="C127" i="3"/>
  <c r="B127" i="3"/>
  <c r="L126" i="3"/>
  <c r="K126" i="3"/>
  <c r="J126" i="3"/>
  <c r="I126" i="3"/>
  <c r="H126" i="3"/>
  <c r="G126" i="3"/>
  <c r="F126" i="3"/>
  <c r="E126" i="3"/>
  <c r="D126" i="3"/>
  <c r="C126" i="3"/>
  <c r="B126" i="3"/>
  <c r="L125" i="3"/>
  <c r="K125" i="3"/>
  <c r="J125" i="3"/>
  <c r="I125" i="3"/>
  <c r="H125" i="3"/>
  <c r="G125" i="3"/>
  <c r="F125" i="3"/>
  <c r="E125" i="3"/>
  <c r="D125" i="3"/>
  <c r="C125" i="3"/>
  <c r="B125" i="3"/>
  <c r="N124" i="3"/>
  <c r="N123" i="3"/>
  <c r="N122" i="3"/>
  <c r="N121" i="3"/>
  <c r="N120" i="3"/>
  <c r="N119" i="3"/>
  <c r="N118" i="3"/>
  <c r="N117" i="3"/>
  <c r="N116" i="3"/>
  <c r="N114" i="3"/>
  <c r="N113" i="3"/>
  <c r="N112" i="3"/>
  <c r="N111" i="3"/>
  <c r="N108" i="3"/>
  <c r="N107" i="3"/>
  <c r="N106" i="3"/>
  <c r="N105" i="3"/>
  <c r="N104" i="3"/>
  <c r="N103" i="3"/>
  <c r="N102" i="3"/>
  <c r="N98" i="3"/>
  <c r="N99" i="3" s="1"/>
  <c r="N97" i="3"/>
  <c r="N92" i="3"/>
  <c r="N91" i="3"/>
  <c r="N88" i="3"/>
  <c r="N83" i="3"/>
  <c r="N82" i="3"/>
  <c r="L80" i="3"/>
  <c r="K80" i="3"/>
  <c r="J80" i="3"/>
  <c r="I80" i="3"/>
  <c r="H80" i="3"/>
  <c r="G80" i="3"/>
  <c r="F80" i="3"/>
  <c r="E80" i="3"/>
  <c r="D80" i="3"/>
  <c r="C80" i="3"/>
  <c r="B80" i="3"/>
  <c r="N78" i="3"/>
  <c r="N75" i="3"/>
  <c r="N74" i="3"/>
  <c r="L72" i="3"/>
  <c r="K72" i="3"/>
  <c r="J72" i="3"/>
  <c r="I72" i="3"/>
  <c r="H72" i="3"/>
  <c r="G72" i="3"/>
  <c r="F72" i="3"/>
  <c r="E72" i="3"/>
  <c r="D72" i="3"/>
  <c r="C72" i="3"/>
  <c r="B72" i="3"/>
  <c r="N70" i="3"/>
  <c r="N69" i="3"/>
  <c r="N68" i="3"/>
  <c r="N67" i="3"/>
  <c r="N66" i="3"/>
  <c r="N65" i="3"/>
  <c r="N62" i="3"/>
  <c r="N59" i="3"/>
  <c r="N58" i="3"/>
  <c r="N57" i="3"/>
  <c r="N55" i="3"/>
  <c r="N54" i="3"/>
  <c r="N53" i="3"/>
  <c r="N52" i="3"/>
  <c r="N47" i="3"/>
  <c r="N45" i="3"/>
  <c r="N44" i="3"/>
  <c r="N43" i="3"/>
  <c r="N42" i="3"/>
  <c r="L41" i="3"/>
  <c r="K41" i="3"/>
  <c r="J41" i="3"/>
  <c r="I41" i="3"/>
  <c r="H41" i="3"/>
  <c r="G41" i="3"/>
  <c r="F41" i="3"/>
  <c r="E41" i="3"/>
  <c r="D41" i="3"/>
  <c r="C41" i="3"/>
  <c r="B41" i="3"/>
  <c r="N39" i="3"/>
  <c r="N38" i="3"/>
  <c r="N37" i="3"/>
  <c r="N36" i="3"/>
  <c r="N35" i="3"/>
  <c r="N34" i="3"/>
  <c r="N33" i="3"/>
  <c r="L32" i="3"/>
  <c r="K32" i="3"/>
  <c r="J32" i="3"/>
  <c r="I32" i="3"/>
  <c r="H32" i="3"/>
  <c r="G32" i="3"/>
  <c r="F32" i="3"/>
  <c r="E32" i="3"/>
  <c r="D32" i="3"/>
  <c r="C32" i="3"/>
  <c r="B32" i="3"/>
  <c r="N30" i="3"/>
  <c r="N29" i="3"/>
  <c r="N22" i="3"/>
  <c r="N21" i="3"/>
  <c r="N20" i="3"/>
  <c r="N19" i="3"/>
  <c r="N16" i="3"/>
  <c r="N17" i="3" s="1"/>
  <c r="N13" i="3"/>
  <c r="N14" i="3" s="1"/>
  <c r="N10" i="3"/>
  <c r="N9" i="3"/>
  <c r="N8" i="3"/>
  <c r="N5" i="3"/>
  <c r="N6" i="3" s="1"/>
  <c r="C37" i="2"/>
  <c r="C30" i="2"/>
  <c r="D30" i="2"/>
  <c r="C20" i="2"/>
  <c r="L115" i="3"/>
  <c r="K115" i="3"/>
  <c r="N64" i="3" l="1"/>
  <c r="N89" i="3"/>
  <c r="N60" i="3"/>
  <c r="N84" i="3"/>
  <c r="N56" i="3"/>
  <c r="N76" i="3"/>
  <c r="N11" i="3"/>
  <c r="C129" i="3"/>
  <c r="K129" i="3"/>
  <c r="N48" i="3"/>
  <c r="N23" i="3"/>
  <c r="N146" i="3"/>
  <c r="N137" i="3"/>
  <c r="N93" i="3"/>
  <c r="H129" i="3"/>
  <c r="M126" i="3"/>
  <c r="N126" i="3" s="1"/>
  <c r="N109" i="3"/>
  <c r="M115" i="3"/>
  <c r="N115" i="3" s="1"/>
  <c r="C40" i="2"/>
  <c r="M72" i="3"/>
  <c r="M127" i="3"/>
  <c r="N127" i="3" s="1"/>
  <c r="M41" i="3"/>
  <c r="N31" i="3"/>
  <c r="M125" i="3"/>
  <c r="N125" i="3" s="1"/>
  <c r="D129" i="3"/>
  <c r="E129" i="3"/>
  <c r="F129" i="3"/>
  <c r="L129" i="3"/>
  <c r="N72" i="3"/>
  <c r="G129" i="3"/>
  <c r="N41" i="3"/>
  <c r="I129" i="3"/>
  <c r="B129" i="3"/>
  <c r="J129" i="3"/>
  <c r="D37" i="2"/>
  <c r="D40" i="2" s="1"/>
  <c r="D13" i="2"/>
  <c r="D19" i="2" s="1"/>
  <c r="C23" i="2"/>
  <c r="N32" i="3" l="1"/>
  <c r="D20" i="2"/>
  <c r="D23" i="2" s="1"/>
  <c r="M79" i="3"/>
  <c r="M128" i="3" l="1"/>
  <c r="N79" i="3"/>
  <c r="M80" i="3"/>
  <c r="N80" i="3" l="1"/>
  <c r="N128" i="3"/>
  <c r="N129" i="3" s="1"/>
  <c r="M129" i="3"/>
  <c r="F20" i="1" l="1"/>
  <c r="F26" i="1"/>
  <c r="F34" i="1"/>
  <c r="F35" i="1"/>
  <c r="F29" i="1"/>
  <c r="F32" i="1"/>
  <c r="F23" i="1"/>
  <c r="F19" i="1"/>
  <c r="F18" i="1"/>
  <c r="F17" i="1"/>
  <c r="F11" i="1"/>
  <c r="F16" i="1"/>
  <c r="F12" i="1"/>
  <c r="F81" i="1"/>
  <c r="F13" i="1" s="1"/>
  <c r="F33" i="1" l="1"/>
  <c r="F54" i="1"/>
  <c r="F6" i="1" s="1"/>
  <c r="F37" i="1" l="1"/>
</calcChain>
</file>

<file path=xl/sharedStrings.xml><?xml version="1.0" encoding="utf-8"?>
<sst xmlns="http://schemas.openxmlformats.org/spreadsheetml/2006/main" count="348" uniqueCount="302">
  <si>
    <t>Subsidie vws</t>
  </si>
  <si>
    <t>Legaten</t>
  </si>
  <si>
    <t>Verkoop informatiemateriaal</t>
  </si>
  <si>
    <t>Verkoop overige materialen lifecharts</t>
  </si>
  <si>
    <t>Opbrengst landelijke activiteiten</t>
  </si>
  <si>
    <t>Overige inkomsten</t>
  </si>
  <si>
    <t xml:space="preserve"> </t>
  </si>
  <si>
    <t>Overige kosten lotgenotencontact</t>
  </si>
  <si>
    <t>Drukkosten magazine</t>
  </si>
  <si>
    <t>Verzendkosten magazine</t>
  </si>
  <si>
    <t>Opmaakkosten magazine</t>
  </si>
  <si>
    <t>Redactiekosten magazine</t>
  </si>
  <si>
    <t>Websitebeheer</t>
  </si>
  <si>
    <t>Abonnementen</t>
  </si>
  <si>
    <t>Accommodatiekosten regiobijeenkomsten</t>
  </si>
  <si>
    <t>Congressen, symposia, webinars</t>
  </si>
  <si>
    <t>Overige kosten informatie/voorlichting</t>
  </si>
  <si>
    <t>Bestuursondersteuning</t>
  </si>
  <si>
    <t>Ledenadministratie</t>
  </si>
  <si>
    <t>Financiele administratie</t>
  </si>
  <si>
    <t>Huisvesting</t>
  </si>
  <si>
    <t>Kantoorkosten</t>
  </si>
  <si>
    <t>Telefoon/internet</t>
  </si>
  <si>
    <t>Porto/postbus</t>
  </si>
  <si>
    <t>Bankkosten</t>
  </si>
  <si>
    <t>Verzekeringen</t>
  </si>
  <si>
    <t>Administratiekosten overig</t>
  </si>
  <si>
    <t>Reis- en verblijfkosten vrijwilligers</t>
  </si>
  <si>
    <t>Overige kosten vrijwilligers instandhouding</t>
  </si>
  <si>
    <t>Bankkosten/Mollie</t>
  </si>
  <si>
    <t>Vrijwilligersweekend</t>
  </si>
  <si>
    <t>Personeelskosten</t>
  </si>
  <si>
    <t>Eindejaaruitkering</t>
  </si>
  <si>
    <t>Individueel keuzebudget overig</t>
  </si>
  <si>
    <t xml:space="preserve">Loopbaanbudget </t>
  </si>
  <si>
    <t>Sociale lasten</t>
  </si>
  <si>
    <t>Pensioenlasten</t>
  </si>
  <si>
    <t>Onbelaste reiskostenvergoeding</t>
  </si>
  <si>
    <t>Scholingskosten</t>
  </si>
  <si>
    <t>WKR vrije ruimte</t>
  </si>
  <si>
    <t>Overige reis- en verblijfkosten personeel</t>
  </si>
  <si>
    <t>Bestuurskosten instandhouding (scholing)</t>
  </si>
  <si>
    <t>Reis- en verblijfkosten bestuur</t>
  </si>
  <si>
    <t>Overige kosten bestuur instandhouding</t>
  </si>
  <si>
    <t>Werkgroep naasten</t>
  </si>
  <si>
    <t>Project opleiding en/of kennisbank LGL</t>
  </si>
  <si>
    <t>Contributies</t>
  </si>
  <si>
    <t>Donaties</t>
  </si>
  <si>
    <t>TOTAAL INKOMSTEN</t>
  </si>
  <si>
    <t>Vakantiegeld</t>
  </si>
  <si>
    <t>Subsidie</t>
  </si>
  <si>
    <t>Backofficekosten subsidiabel</t>
  </si>
  <si>
    <t>Kosten beheer en organisatie</t>
  </si>
  <si>
    <t>Overige kosten beheer en organisatie</t>
  </si>
  <si>
    <t>Toerekening personeelskosten</t>
  </si>
  <si>
    <t xml:space="preserve">Toerekening voorraadbeheer </t>
  </si>
  <si>
    <t>A1</t>
  </si>
  <si>
    <t>BATEN</t>
  </si>
  <si>
    <t>Informatienummer LGL minus opbrengst 0900 nr</t>
  </si>
  <si>
    <t>Lotgenotencontactdagen landelijk</t>
  </si>
  <si>
    <t>A2</t>
  </si>
  <si>
    <t>A4</t>
  </si>
  <si>
    <t>Vrijwilligerskosten LGL</t>
  </si>
  <si>
    <t>Personele ondersteuning lgc-dagen landelijk</t>
  </si>
  <si>
    <t>Doelstelling A: Lotgenotencontact</t>
  </si>
  <si>
    <t>Doelstelling B: Informatievoorziening</t>
  </si>
  <si>
    <t>B1</t>
  </si>
  <si>
    <t>Bestedingen aan de doelstellingen</t>
  </si>
  <si>
    <t>B2</t>
  </si>
  <si>
    <t>Toerekening voorraadbeheer</t>
  </si>
  <si>
    <t>B3</t>
  </si>
  <si>
    <t>B4</t>
  </si>
  <si>
    <t>Personele ondersteuning regionale bijeenk.</t>
  </si>
  <si>
    <t>Reiskosten overige informatie/voorlichting</t>
  </si>
  <si>
    <t>Doelstelling C: Belangenbehartiging</t>
  </si>
  <si>
    <t>Lidmaatschappen koepels en branche-organisaties</t>
  </si>
  <si>
    <t>Kosten activiteiten/overleggen koepels e.d.</t>
  </si>
  <si>
    <t>Overige voorlichtingsactiviteiten</t>
  </si>
  <si>
    <t>Regionale informatiebijeenkomsten</t>
  </si>
  <si>
    <t>Gedrukt voorlichtingsmateriaal</t>
  </si>
  <si>
    <t>Website, social media, nieuwsbrief</t>
  </si>
  <si>
    <t>Magazine</t>
  </si>
  <si>
    <t>Lotgenotencontactlijn</t>
  </si>
  <si>
    <t>Kosten koepels en branche-organisaties</t>
  </si>
  <si>
    <t>Kosten fondsenwerving</t>
  </si>
  <si>
    <t>Bestuurskosten</t>
  </si>
  <si>
    <t>Doelstelling D: Onderzoek</t>
  </si>
  <si>
    <t>Kosten onderzoek</t>
  </si>
  <si>
    <t>Kosten onderzoeksprojecten</t>
  </si>
  <si>
    <t>Vrijwilligerskosten lgc-dagen landelijk</t>
  </si>
  <si>
    <t>Vrijwilligerskosten regiobijeenkomsten</t>
  </si>
  <si>
    <t>Overige kosten lgc-dagen landelijk</t>
  </si>
  <si>
    <t>saldo</t>
  </si>
  <si>
    <t>Ontwikkeling en drukken  folders</t>
  </si>
  <si>
    <t>Bedrag</t>
  </si>
  <si>
    <t>Onderdeel</t>
  </si>
  <si>
    <t>Opgenomen in
subsidie 2023</t>
  </si>
  <si>
    <t>A3 + A4</t>
  </si>
  <si>
    <t>KOSTEN KERNACTIVITEIT A</t>
  </si>
  <si>
    <t>KOSTEN KERNACTIVITEIT B</t>
  </si>
  <si>
    <t>KOSTEN KERNACTIVITEIT C</t>
  </si>
  <si>
    <t>KOSTEN NIET-SUBSIDIABELE DOELSTELLINGEN</t>
  </si>
  <si>
    <t>KOSTEN FONDENWERVING</t>
  </si>
  <si>
    <t>OVERIGE KOSTEN BEHEER EN ORGANISATIE</t>
  </si>
  <si>
    <t>C1+C2</t>
  </si>
  <si>
    <t>Overige baten</t>
  </si>
  <si>
    <t>Online community: externe kosten</t>
  </si>
  <si>
    <t>Online community: personeelskosten</t>
  </si>
  <si>
    <t>Af: toerekening pers.kosten aan LGC-lijn</t>
  </si>
  <si>
    <t>Af: toerekening pers.kosten aan LGC-dagen landelijk</t>
  </si>
  <si>
    <t>Af: toerekening pers.kosten aan regiobijeenk.</t>
  </si>
  <si>
    <t>Af: toerekening pers. kosten aan online community</t>
  </si>
  <si>
    <t>SAMENVATTING</t>
  </si>
  <si>
    <t>UITWERKING</t>
  </si>
  <si>
    <t>Personeelskosten - niet toegerekend aan doelstellingen</t>
  </si>
  <si>
    <t>A3+A4</t>
  </si>
  <si>
    <t>Medewerker regulier</t>
  </si>
  <si>
    <t>Medewerker online community</t>
  </si>
  <si>
    <t>Toerekening aan:</t>
  </si>
  <si>
    <t>Restant niet toegerekend</t>
  </si>
  <si>
    <t>Online community</t>
  </si>
  <si>
    <t>Winst- en verliesrekening</t>
  </si>
  <si>
    <t>Baten</t>
  </si>
  <si>
    <t>Subsidies van overheden</t>
  </si>
  <si>
    <t>8000 - Subsidie VWS</t>
  </si>
  <si>
    <t>Totaal: Subsidies van overheden</t>
  </si>
  <si>
    <t>Baten van particulieren</t>
  </si>
  <si>
    <t>8100 - Contributies</t>
  </si>
  <si>
    <t>8110 - Donaties van particulieren</t>
  </si>
  <si>
    <t>8121 - Legaten - geoormerkt</t>
  </si>
  <si>
    <t>Totaal: Baten van particulieren</t>
  </si>
  <si>
    <t>Baten van bedrijven</t>
  </si>
  <si>
    <t>8200 - Donaties van bedrijven/sponsors</t>
  </si>
  <si>
    <t>Totaal: Baten van bedrijven</t>
  </si>
  <si>
    <t>Baten van organisaties zonder winstoogmerk</t>
  </si>
  <si>
    <t>8401 - Donaties van overige organisaties zonder winststreven</t>
  </si>
  <si>
    <t>Totaal: Baten van organisaties zonder winstoogmerk</t>
  </si>
  <si>
    <t>Baten als tegenprestatie voor diensten/producten</t>
  </si>
  <si>
    <t>8600 - Verkopen Lifecharts</t>
  </si>
  <si>
    <t>8601 - Inkoopkosten Lifecharts</t>
  </si>
  <si>
    <t>8610 - Verkoop boeken/informatie materiaal</t>
  </si>
  <si>
    <t>8800 - Vergoedingen deelnames overlegtafels, expertisegroepen, e.d.</t>
  </si>
  <si>
    <t>Totaal: Baten als tegenprestatie voor diensten/producten</t>
  </si>
  <si>
    <t>Totaal: Baten</t>
  </si>
  <si>
    <t>Lasten</t>
  </si>
  <si>
    <t>Subsidiabele kernactiviteiten</t>
  </si>
  <si>
    <t>Lotgenotencontact</t>
  </si>
  <si>
    <t>█ Activiteit A1 - Lotgenotencontactlijn</t>
  </si>
  <si>
    <t>4101 - Lotgenotenlijn/mail/chat - telefoonkosten</t>
  </si>
  <si>
    <t>4107 - Lotgenotenlijn/mail/chat - vrijwilligerskosten</t>
  </si>
  <si>
    <t>Totaal: █ Activiteit A1 - Lotgenotencontactlijn</t>
  </si>
  <si>
    <t>█ Activiteit A2 - Lotgenotencontactdagen landelijk</t>
  </si>
  <si>
    <t>4200 - Landelijke dagen - bijdragen derden</t>
  </si>
  <si>
    <t>4201 - Landelijke dagen - accomodatie, catering, techniek</t>
  </si>
  <si>
    <t>4202 - Landelijke dagen - sprekers, workshop, e.d.</t>
  </si>
  <si>
    <t>4207 - Landelijke dagen - vrijwilligerskosten</t>
  </si>
  <si>
    <t>4208 - Landelijke dagen - personeelskosten</t>
  </si>
  <si>
    <t>4209 - Landelijke dagen - overige kosten</t>
  </si>
  <si>
    <t>Totaal: █ Activiteit A2 - Lotgenotencontactdagen landelijk</t>
  </si>
  <si>
    <t>OVERIG LGC: Lotgenotencontact overig</t>
  </si>
  <si>
    <t>4401 - Vrijwilligersbijeenkomsten</t>
  </si>
  <si>
    <t>4950 - Kosten Fred Bos Award</t>
  </si>
  <si>
    <t>4997 - Lotgenotencontact overig - vrijwilligerskosten</t>
  </si>
  <si>
    <t>4999 - Lotgenotencontact overig - overige kosten</t>
  </si>
  <si>
    <t>Totaal: OVERIG LGC: Lotgenotencontact overig</t>
  </si>
  <si>
    <t>Informatievoorziening</t>
  </si>
  <si>
    <t>█ Activiteit B1 - Magazine</t>
  </si>
  <si>
    <t>5101 - Magazine - drukkosten</t>
  </si>
  <si>
    <t>5102 - Magazine - verzendkosten</t>
  </si>
  <si>
    <t>5103 - Magazine - opmaakkosten</t>
  </si>
  <si>
    <t>5104 - Magazine - redactiekosten</t>
  </si>
  <si>
    <t>Totaal: █ Activiteit B1 - Magazine</t>
  </si>
  <si>
    <t>█ Activiteit B2 - Website, social media, nieuwsbrief</t>
  </si>
  <si>
    <t>5201 - Website/socials - onderhoud, hosting, content</t>
  </si>
  <si>
    <t>5207 - Website/socials - vrijwilligerskosten</t>
  </si>
  <si>
    <t>Totaal: █ Activiteit B2 - Website, social media, nieuwsbrief</t>
  </si>
  <si>
    <t>█ Activiteit B3 - Gedrukt voorlichtingsmateriaal</t>
  </si>
  <si>
    <t>5301 - Folders/Brochures - opmaak, vormgeving, verzending</t>
  </si>
  <si>
    <t>Totaal: █ Activiteit B3 - Gedrukt voorlichtingsmateriaal</t>
  </si>
  <si>
    <t>█ Activiteit B4 - Regionale informatiebijeenkomsten</t>
  </si>
  <si>
    <t>5400 - Regiobijeenkomsten - bijdragen derden</t>
  </si>
  <si>
    <t>5401 - Regiobijeenkomsten - accomodatie, catering, techniek</t>
  </si>
  <si>
    <t>5402 - Regiobijeenkomsten - sprekers, workshop, e.d.</t>
  </si>
  <si>
    <t>5407 - Regiobijeenkomsten - vrijwilligerskosten</t>
  </si>
  <si>
    <t>5409 - Regiobijeenkomsten - overige kosten</t>
  </si>
  <si>
    <t>Totaal: █ Activiteit B4 - Regionale informatiebijeenkomsten</t>
  </si>
  <si>
    <t>█ Activititeit B5 - Webinars en overige voorlichting</t>
  </si>
  <si>
    <t>5920 - Congressen, symposia, webinars, podcasts</t>
  </si>
  <si>
    <t>5921 - Bijdragen derden: congressen, symposia, webinars, podcasts</t>
  </si>
  <si>
    <t>Totaal: █ Activititeit B5 - Webinars en overige voorlichting</t>
  </si>
  <si>
    <t>OVERIGE INF: Project online community</t>
  </si>
  <si>
    <t>5220 - Project online community</t>
  </si>
  <si>
    <t>Totaal: OVERIGE INF: Project online community</t>
  </si>
  <si>
    <t>Informatievoorziening overig</t>
  </si>
  <si>
    <t>5997 - Informatievoorziening overig - vrijwilligerskosten</t>
  </si>
  <si>
    <t>5999 - Informatievoorziening overig - overige kosten</t>
  </si>
  <si>
    <t>Totaal: Informatievoorziening overig</t>
  </si>
  <si>
    <t>█ Activiteit C1 - Koepels en branche-organisaties</t>
  </si>
  <si>
    <t>6101 - Lidmaatschappen koepels en zusterorganisaties</t>
  </si>
  <si>
    <t>Totaal: █ Activiteit C1 - Koepels en branche-organisaties</t>
  </si>
  <si>
    <t>Overige kosten belangenbehartiging</t>
  </si>
  <si>
    <t>6106 - Belangenbehartiging - vrijwilligerskosten</t>
  </si>
  <si>
    <t>6108 - Belangenbehartiging - overige kosten</t>
  </si>
  <si>
    <t>Totaal: Overige kosten belangenbehartiging</t>
  </si>
  <si>
    <t>Totaal: Belangenbehartiging</t>
  </si>
  <si>
    <t>Totaal: Subsidiabele kernactiviteiten</t>
  </si>
  <si>
    <t>Niet subsidiabele doelstellingen</t>
  </si>
  <si>
    <t>Werkgroep onderzoek en projecten</t>
  </si>
  <si>
    <t>6500 - rTMS onderzoek</t>
  </si>
  <si>
    <t>Totaal: Werkgroep onderzoek en projecten</t>
  </si>
  <si>
    <t>Totaal: Niet subsidiabele doelstellingen</t>
  </si>
  <si>
    <t>Kosten beheer en administratie</t>
  </si>
  <si>
    <t>Subsidiabele uitbesteding backofficetaken</t>
  </si>
  <si>
    <t>7001 - Backoffice taak A - bestuursondersteuning</t>
  </si>
  <si>
    <t>7002 - Backoffice taak B - ledenadministratie</t>
  </si>
  <si>
    <t>7004 - Backoffice taak D - financiële administratie</t>
  </si>
  <si>
    <t>7005 - Backoffice taak E - digitaal werken</t>
  </si>
  <si>
    <t>7006 - Backoffice taak F - communicatie</t>
  </si>
  <si>
    <t>7008 - Backoffice taken - nog toe te wijzen</t>
  </si>
  <si>
    <t>Totaal: Subsidiabele uitbesteding backofficetaken</t>
  </si>
  <si>
    <t>Niet subsidiabele kosten beheer en administratie</t>
  </si>
  <si>
    <t>Huisvesting en kantoor</t>
  </si>
  <si>
    <t>7100 - Huur en faciliteiten</t>
  </si>
  <si>
    <t>Totaal: Huisvesting en kantoor</t>
  </si>
  <si>
    <t>7200 - Brutoloon</t>
  </si>
  <si>
    <t>7202 - Kosten vakantiegeld</t>
  </si>
  <si>
    <t>7204 - Kosten 13e maand en/of bonus</t>
  </si>
  <si>
    <t>7206 - IKB</t>
  </si>
  <si>
    <t>7207 - Loopbaanbudget</t>
  </si>
  <si>
    <t>7210 - Onbelaste reiskostenvergoedingen medewerkers</t>
  </si>
  <si>
    <t>7211 - Onbelaste overige vergoedingen/verstrekkingen medewerkers</t>
  </si>
  <si>
    <t>7219 - WKR vrije ruimte</t>
  </si>
  <si>
    <t>7220 - Sociale lasten werkgeverspremies</t>
  </si>
  <si>
    <t>7221 - Pensioenpremies werkgeversdeel</t>
  </si>
  <si>
    <t>Af: toerekening aan lGC-lijn</t>
  </si>
  <si>
    <t>Af: toerekening aan lGC-dagen</t>
  </si>
  <si>
    <t>Af: toerekening aan regiobijeenkomsten</t>
  </si>
  <si>
    <t>Af: toerekening aan online community</t>
  </si>
  <si>
    <t>Totaal: Personeelskosten</t>
  </si>
  <si>
    <t>Vrijwilligerskosten (niet aan activiteiten toegerekend)</t>
  </si>
  <si>
    <t>7402 - Vrijw. reiskostenvergoedingen (niet toegerekend)</t>
  </si>
  <si>
    <t>Totaal: Vrijwilligerskosten (niet aan activiteiten toegerekend)</t>
  </si>
  <si>
    <t>7500 - Bestuur - vergaderlocaties en catering</t>
  </si>
  <si>
    <t>7501 - Bestuur - reis/onkostenvergoedingen</t>
  </si>
  <si>
    <t>7509 - Bestuur - overige bestuurskosten</t>
  </si>
  <si>
    <t>Totaal: Bestuurskosten</t>
  </si>
  <si>
    <t>Overige kosten beheer en administratie</t>
  </si>
  <si>
    <t>7106 - Kantoorartikelen</t>
  </si>
  <si>
    <t>7107 - Telefoon/internet</t>
  </si>
  <si>
    <t>7801 - Kosten notaris, KVK, ANBI-status</t>
  </si>
  <si>
    <t>7802 - Verzekeringen (geen huisv./personeel)</t>
  </si>
  <si>
    <t>7803 - Bankkosten en debetrente</t>
  </si>
  <si>
    <t>7804 - Automatisering/ICT (niet in BO-subsidie)</t>
  </si>
  <si>
    <t>7806 - Porto/postbus</t>
  </si>
  <si>
    <t>Totaal: Overige kosten beheer en administratie</t>
  </si>
  <si>
    <t>Totaal: Niet subsidiabele kosten beheer en administratie</t>
  </si>
  <si>
    <t>Totaal: Kosten beheer en administratie</t>
  </si>
  <si>
    <t>Totaal: Lasten</t>
  </si>
  <si>
    <t>Resultaat</t>
  </si>
  <si>
    <t>Totaal: Winst- en verliesrekening</t>
  </si>
  <si>
    <t>totaal</t>
  </si>
  <si>
    <t>Loonkosten</t>
  </si>
  <si>
    <t>Contributie</t>
  </si>
  <si>
    <t>voorraad</t>
  </si>
  <si>
    <t>Overige kosten regiobijeenkomsten</t>
  </si>
  <si>
    <t>Digitaal kantoor</t>
  </si>
  <si>
    <t>Loonkosten projectmedewerker online community</t>
  </si>
  <si>
    <t>Donaties van overige organisaties zonder winststreven</t>
  </si>
  <si>
    <t>Vrijwilligerskosten</t>
  </si>
  <si>
    <t>Overige kosten</t>
  </si>
  <si>
    <t>Voorraadbeheer</t>
  </si>
  <si>
    <t>Vergaderlocaties en catering</t>
  </si>
  <si>
    <t>Vernieuwing website</t>
  </si>
  <si>
    <t>lidmaatschap bovenjan</t>
  </si>
  <si>
    <t>Overige kosten lotgenotencontactincl. Fred bos award</t>
  </si>
  <si>
    <t>website personele ondersteuning</t>
  </si>
  <si>
    <t>Loonkosten reguliere bureau medewerker</t>
  </si>
  <si>
    <t xml:space="preserve">begroting 2025 </t>
  </si>
  <si>
    <t xml:space="preserve">Personeelskosten </t>
  </si>
  <si>
    <t xml:space="preserve">Medewerker regulier 20 uur </t>
  </si>
  <si>
    <t>Overige kosten LGL</t>
  </si>
  <si>
    <t>Sprekers, workshop, e.d. + overige kosten</t>
  </si>
  <si>
    <t>Bruto loon</t>
  </si>
  <si>
    <t>Kosten vakantiegeld</t>
  </si>
  <si>
    <t>IKB overig</t>
  </si>
  <si>
    <t>Loopbaanbudget</t>
  </si>
  <si>
    <t>Sociale lasten werkgeverspremies</t>
  </si>
  <si>
    <t>Pensioenpremies werkgever</t>
  </si>
  <si>
    <t>Onbelaste reiskostenvergoedingen</t>
  </si>
  <si>
    <t>Onbelaste overige vergoedingen</t>
  </si>
  <si>
    <t>Eindejaarsuitkering/bonus</t>
  </si>
  <si>
    <t>Website</t>
  </si>
  <si>
    <t xml:space="preserve">onderzoek ontvangen vergoedingen </t>
  </si>
  <si>
    <t>Accomodatie lgc-dagen</t>
  </si>
  <si>
    <t>realisatie t/m 1 sept 2025</t>
  </si>
  <si>
    <t>begroting 2026</t>
  </si>
  <si>
    <t>Realisatie t/m  1 september 2025</t>
  </si>
  <si>
    <t xml:space="preserve">Medewerker online community     20 uur </t>
  </si>
  <si>
    <t>AF; toerekening pers. Kosten website</t>
  </si>
  <si>
    <t>communicatie</t>
  </si>
  <si>
    <t>Overige kosten ondersteuning</t>
  </si>
  <si>
    <t>BEGROTING PLUSMINUS - LEVEN MET BIPOLARITEIT 2026 versie concept 2 ; 22-09-25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</si>
</sst>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&quot;€&quot;\ #,##0"/>
    <numFmt numFmtId="166" formatCode="yyyy\-m"/>
    <numFmt numFmtId="167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165" fontId="3" fillId="3" borderId="10" xfId="0" applyNumberFormat="1" applyFont="1" applyFill="1" applyBorder="1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4"/>
    </xf>
    <xf numFmtId="165" fontId="3" fillId="0" borderId="0" xfId="1" applyNumberFormat="1" applyFont="1" applyBorder="1"/>
    <xf numFmtId="165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3" fillId="0" borderId="0" xfId="0" applyNumberFormat="1" applyFont="1" applyAlignment="1">
      <alignment horizontal="left" indent="1"/>
    </xf>
    <xf numFmtId="0" fontId="2" fillId="0" borderId="0" xfId="0" applyFont="1" applyAlignment="1">
      <alignment horizontal="left" indent="5"/>
    </xf>
    <xf numFmtId="0" fontId="3" fillId="0" borderId="0" xfId="0" applyFont="1" applyAlignment="1">
      <alignment horizontal="left" indent="7"/>
    </xf>
    <xf numFmtId="0" fontId="7" fillId="0" borderId="0" xfId="0" applyFont="1" applyAlignment="1">
      <alignment horizontal="left" indent="7"/>
    </xf>
    <xf numFmtId="0" fontId="4" fillId="0" borderId="0" xfId="0" applyFont="1" applyAlignment="1">
      <alignment horizontal="left" indent="5"/>
    </xf>
    <xf numFmtId="165" fontId="7" fillId="0" borderId="0" xfId="1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indent="4"/>
    </xf>
    <xf numFmtId="165" fontId="2" fillId="0" borderId="0" xfId="1" applyNumberFormat="1" applyFont="1" applyBorder="1"/>
    <xf numFmtId="0" fontId="3" fillId="0" borderId="0" xfId="0" applyFont="1" applyAlignment="1">
      <alignment horizontal="left" indent="5"/>
    </xf>
    <xf numFmtId="165" fontId="3" fillId="0" borderId="0" xfId="1" applyNumberFormat="1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6" borderId="1" xfId="1" applyNumberFormat="1" applyFont="1" applyFill="1" applyBorder="1"/>
    <xf numFmtId="165" fontId="8" fillId="6" borderId="1" xfId="0" applyNumberFormat="1" applyFont="1" applyFill="1" applyBorder="1"/>
    <xf numFmtId="0" fontId="4" fillId="0" borderId="0" xfId="0" applyFont="1" applyAlignment="1">
      <alignment horizontal="left" indent="7"/>
    </xf>
    <xf numFmtId="165" fontId="4" fillId="0" borderId="0" xfId="1" applyNumberFormat="1" applyFont="1" applyBorder="1"/>
    <xf numFmtId="0" fontId="10" fillId="0" borderId="0" xfId="0" applyFont="1" applyAlignment="1">
      <alignment horizontal="left" indent="5"/>
    </xf>
    <xf numFmtId="165" fontId="10" fillId="0" borderId="0" xfId="1" applyNumberFormat="1" applyFont="1" applyBorder="1"/>
    <xf numFmtId="165" fontId="2" fillId="7" borderId="12" xfId="0" applyNumberFormat="1" applyFont="1" applyFill="1" applyBorder="1" applyAlignment="1">
      <alignment horizontal="right"/>
    </xf>
    <xf numFmtId="49" fontId="2" fillId="7" borderId="12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5" xfId="0" applyBorder="1" applyAlignment="1">
      <alignment horizontal="left"/>
    </xf>
    <xf numFmtId="164" fontId="0" fillId="0" borderId="0" xfId="1" applyNumberFormat="1" applyFont="1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left" indent="1"/>
    </xf>
    <xf numFmtId="0" fontId="0" fillId="0" borderId="7" xfId="0" applyBorder="1"/>
    <xf numFmtId="164" fontId="0" fillId="0" borderId="12" xfId="1" applyNumberFormat="1" applyFont="1" applyBorder="1"/>
    <xf numFmtId="0" fontId="0" fillId="0" borderId="8" xfId="0" applyBorder="1"/>
    <xf numFmtId="0" fontId="0" fillId="4" borderId="16" xfId="0" applyFill="1" applyBorder="1"/>
    <xf numFmtId="0" fontId="12" fillId="4" borderId="14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6" borderId="17" xfId="0" applyFont="1" applyFill="1" applyBorder="1" applyAlignment="1">
      <alignment horizontal="left" vertical="center" indent="1"/>
    </xf>
    <xf numFmtId="164" fontId="3" fillId="6" borderId="17" xfId="1" applyNumberFormat="1" applyFont="1" applyFill="1" applyBorder="1" applyAlignment="1">
      <alignment horizontal="left" vertical="center" indent="1"/>
    </xf>
    <xf numFmtId="164" fontId="3" fillId="0" borderId="0" xfId="1" applyNumberFormat="1" applyFont="1" applyAlignment="1">
      <alignment horizontal="right" vertical="center"/>
    </xf>
    <xf numFmtId="0" fontId="3" fillId="9" borderId="17" xfId="0" applyFont="1" applyFill="1" applyBorder="1" applyAlignment="1">
      <alignment horizontal="left" vertical="center" indent="1"/>
    </xf>
    <xf numFmtId="164" fontId="3" fillId="9" borderId="17" xfId="1" applyNumberFormat="1" applyFont="1" applyFill="1" applyBorder="1" applyAlignment="1">
      <alignment horizontal="left" vertical="center" indent="1"/>
    </xf>
    <xf numFmtId="164" fontId="13" fillId="10" borderId="17" xfId="1" applyNumberFormat="1" applyFont="1" applyFill="1" applyBorder="1" applyAlignment="1">
      <alignment horizontal="left" vertical="center" indent="1"/>
    </xf>
    <xf numFmtId="0" fontId="3" fillId="9" borderId="17" xfId="0" applyFont="1" applyFill="1" applyBorder="1" applyAlignment="1">
      <alignment vertical="center"/>
    </xf>
    <xf numFmtId="164" fontId="3" fillId="9" borderId="17" xfId="1" applyNumberFormat="1" applyFont="1" applyFill="1" applyBorder="1" applyAlignment="1">
      <alignment horizontal="right" vertical="center"/>
    </xf>
    <xf numFmtId="164" fontId="3" fillId="9" borderId="17" xfId="1" applyNumberFormat="1" applyFont="1" applyFill="1" applyBorder="1" applyAlignment="1">
      <alignment vertical="center"/>
    </xf>
    <xf numFmtId="0" fontId="13" fillId="11" borderId="17" xfId="0" applyFont="1" applyFill="1" applyBorder="1" applyAlignment="1">
      <alignment vertical="center"/>
    </xf>
    <xf numFmtId="164" fontId="13" fillId="11" borderId="17" xfId="1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 indent="1"/>
    </xf>
    <xf numFmtId="164" fontId="3" fillId="2" borderId="17" xfId="1" applyNumberFormat="1" applyFont="1" applyFill="1" applyBorder="1" applyAlignment="1">
      <alignment horizontal="left" vertical="center" indent="1"/>
    </xf>
    <xf numFmtId="0" fontId="13" fillId="11" borderId="17" xfId="0" applyFont="1" applyFill="1" applyBorder="1" applyAlignment="1">
      <alignment horizontal="left" vertical="center" indent="1"/>
    </xf>
    <xf numFmtId="164" fontId="13" fillId="11" borderId="17" xfId="1" applyNumberFormat="1" applyFont="1" applyFill="1" applyBorder="1" applyAlignment="1">
      <alignment horizontal="left" vertical="center" indent="1"/>
    </xf>
    <xf numFmtId="164" fontId="13" fillId="11" borderId="17" xfId="1" applyNumberFormat="1" applyFont="1" applyFill="1" applyBorder="1" applyAlignment="1">
      <alignment horizontal="right" vertical="center"/>
    </xf>
    <xf numFmtId="0" fontId="14" fillId="12" borderId="0" xfId="0" applyFont="1" applyFill="1" applyAlignment="1">
      <alignment vertical="center"/>
    </xf>
    <xf numFmtId="166" fontId="14" fillId="12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164" fontId="4" fillId="2" borderId="17" xfId="1" applyNumberFormat="1" applyFont="1" applyFill="1" applyBorder="1" applyAlignment="1">
      <alignment horizontal="left" vertical="center" indent="1"/>
    </xf>
    <xf numFmtId="164" fontId="3" fillId="9" borderId="11" xfId="1" applyNumberFormat="1" applyFont="1" applyFill="1" applyBorder="1" applyAlignment="1">
      <alignment horizontal="right" vertical="center"/>
    </xf>
    <xf numFmtId="164" fontId="3" fillId="6" borderId="9" xfId="1" applyNumberFormat="1" applyFont="1" applyFill="1" applyBorder="1" applyAlignment="1">
      <alignment horizontal="left" vertical="center" indent="1"/>
    </xf>
    <xf numFmtId="164" fontId="3" fillId="9" borderId="9" xfId="1" applyNumberFormat="1" applyFont="1" applyFill="1" applyBorder="1" applyAlignment="1">
      <alignment horizontal="left" vertical="center" indent="1"/>
    </xf>
    <xf numFmtId="164" fontId="9" fillId="9" borderId="13" xfId="1" applyNumberFormat="1" applyFont="1" applyFill="1" applyBorder="1" applyAlignment="1">
      <alignment horizontal="right" vertical="center"/>
    </xf>
    <xf numFmtId="164" fontId="11" fillId="9" borderId="13" xfId="1" applyNumberFormat="1" applyFont="1" applyFill="1" applyBorder="1" applyAlignment="1">
      <alignment horizontal="right" vertical="center"/>
    </xf>
    <xf numFmtId="164" fontId="9" fillId="13" borderId="13" xfId="1" applyNumberFormat="1" applyFont="1" applyFill="1" applyBorder="1" applyAlignment="1">
      <alignment horizontal="right" vertical="center"/>
    </xf>
    <xf numFmtId="164" fontId="11" fillId="13" borderId="13" xfId="1" applyNumberFormat="1" applyFont="1" applyFill="1" applyBorder="1" applyAlignment="1">
      <alignment horizontal="right" vertical="center"/>
    </xf>
    <xf numFmtId="164" fontId="3" fillId="9" borderId="11" xfId="1" applyNumberFormat="1" applyFont="1" applyFill="1" applyBorder="1" applyAlignment="1">
      <alignment vertical="center"/>
    </xf>
    <xf numFmtId="164" fontId="11" fillId="13" borderId="13" xfId="1" applyNumberFormat="1" applyFont="1" applyFill="1" applyBorder="1" applyAlignment="1">
      <alignment vertical="center"/>
    </xf>
    <xf numFmtId="164" fontId="13" fillId="11" borderId="11" xfId="1" applyNumberFormat="1" applyFont="1" applyFill="1" applyBorder="1" applyAlignment="1">
      <alignment horizontal="right" vertical="center"/>
    </xf>
    <xf numFmtId="164" fontId="13" fillId="11" borderId="9" xfId="1" applyNumberFormat="1" applyFont="1" applyFill="1" applyBorder="1" applyAlignment="1">
      <alignment horizontal="left" vertical="center" indent="1"/>
    </xf>
    <xf numFmtId="164" fontId="15" fillId="11" borderId="13" xfId="1" applyNumberFormat="1" applyFont="1" applyFill="1" applyBorder="1" applyAlignment="1">
      <alignment horizontal="right" vertical="center"/>
    </xf>
    <xf numFmtId="164" fontId="3" fillId="5" borderId="17" xfId="1" applyNumberFormat="1" applyFont="1" applyFill="1" applyBorder="1" applyAlignment="1">
      <alignment horizontal="left" vertical="center" indent="1"/>
    </xf>
    <xf numFmtId="164" fontId="3" fillId="6" borderId="11" xfId="1" applyNumberFormat="1" applyFont="1" applyFill="1" applyBorder="1" applyAlignment="1">
      <alignment horizontal="left" vertical="center" indent="1"/>
    </xf>
    <xf numFmtId="164" fontId="11" fillId="13" borderId="13" xfId="1" applyNumberFormat="1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center"/>
    </xf>
    <xf numFmtId="164" fontId="0" fillId="0" borderId="0" xfId="1" applyNumberFormat="1" applyFont="1" applyFill="1" applyBorder="1"/>
    <xf numFmtId="0" fontId="0" fillId="0" borderId="0" xfId="0" applyAlignment="1">
      <alignment wrapText="1"/>
    </xf>
    <xf numFmtId="0" fontId="9" fillId="4" borderId="15" xfId="0" applyFont="1" applyFill="1" applyBorder="1" applyAlignment="1">
      <alignment horizontal="right"/>
    </xf>
    <xf numFmtId="0" fontId="9" fillId="4" borderId="2" xfId="0" applyFont="1" applyFill="1" applyBorder="1"/>
    <xf numFmtId="165" fontId="3" fillId="4" borderId="4" xfId="0" applyNumberFormat="1" applyFont="1" applyFill="1" applyBorder="1"/>
    <xf numFmtId="0" fontId="2" fillId="0" borderId="5" xfId="0" applyFont="1" applyBorder="1" applyAlignment="1">
      <alignment horizontal="left" indent="1"/>
    </xf>
    <xf numFmtId="165" fontId="3" fillId="0" borderId="6" xfId="0" applyNumberFormat="1" applyFont="1" applyBorder="1"/>
    <xf numFmtId="0" fontId="3" fillId="0" borderId="5" xfId="0" applyFont="1" applyBorder="1" applyAlignment="1">
      <alignment horizontal="left" indent="3"/>
    </xf>
    <xf numFmtId="0" fontId="3" fillId="0" borderId="5" xfId="0" applyFont="1" applyBorder="1"/>
    <xf numFmtId="0" fontId="3" fillId="0" borderId="5" xfId="0" applyFont="1" applyBorder="1" applyAlignment="1">
      <alignment horizontal="left" indent="1"/>
    </xf>
    <xf numFmtId="0" fontId="3" fillId="3" borderId="18" xfId="0" applyFont="1" applyFill="1" applyBorder="1"/>
    <xf numFmtId="0" fontId="10" fillId="0" borderId="0" xfId="0" applyFont="1" applyAlignment="1">
      <alignment horizontal="left" indent="7"/>
    </xf>
    <xf numFmtId="0" fontId="4" fillId="0" borderId="0" xfId="0" applyFont="1" applyAlignment="1">
      <alignment horizontal="left" indent="6"/>
    </xf>
    <xf numFmtId="0" fontId="10" fillId="0" borderId="0" xfId="0" applyFont="1" applyAlignment="1">
      <alignment horizontal="left" indent="6"/>
    </xf>
    <xf numFmtId="0" fontId="2" fillId="4" borderId="7" xfId="0" applyFont="1" applyFill="1" applyBorder="1"/>
    <xf numFmtId="49" fontId="2" fillId="4" borderId="8" xfId="0" applyNumberFormat="1" applyFont="1" applyFill="1" applyBorder="1" applyAlignment="1">
      <alignment horizontal="right"/>
    </xf>
    <xf numFmtId="0" fontId="9" fillId="4" borderId="3" xfId="0" applyFont="1" applyFill="1" applyBorder="1"/>
    <xf numFmtId="0" fontId="2" fillId="4" borderId="12" xfId="0" applyFont="1" applyFill="1" applyBorder="1"/>
    <xf numFmtId="0" fontId="16" fillId="0" borderId="0" xfId="0" applyFont="1" applyAlignment="1">
      <alignment horizontal="right" vertical="center"/>
    </xf>
    <xf numFmtId="165" fontId="17" fillId="0" borderId="0" xfId="1" applyNumberFormat="1" applyFont="1" applyBorder="1"/>
    <xf numFmtId="0" fontId="17" fillId="0" borderId="0" xfId="0" applyFont="1"/>
    <xf numFmtId="167" fontId="2" fillId="0" borderId="0" xfId="0" applyNumberFormat="1" applyFont="1" applyAlignment="1">
      <alignment horizontal="left" indent="1"/>
    </xf>
    <xf numFmtId="167" fontId="3" fillId="0" borderId="0" xfId="0" applyNumberFormat="1" applyFont="1"/>
    <xf numFmtId="167" fontId="3" fillId="0" borderId="0" xfId="0" applyNumberFormat="1" applyFont="1" applyAlignment="1">
      <alignment horizontal="left" indent="1"/>
    </xf>
    <xf numFmtId="167" fontId="9" fillId="4" borderId="3" xfId="0" applyNumberFormat="1" applyFont="1" applyFill="1" applyBorder="1"/>
    <xf numFmtId="167" fontId="2" fillId="0" borderId="0" xfId="0" applyNumberFormat="1" applyFont="1"/>
    <xf numFmtId="167" fontId="3" fillId="0" borderId="0" xfId="0" applyNumberFormat="1" applyFont="1" applyAlignment="1">
      <alignment horizontal="left" indent="4"/>
    </xf>
    <xf numFmtId="167" fontId="2" fillId="0" borderId="0" xfId="0" applyNumberFormat="1" applyFont="1" applyAlignment="1">
      <alignment horizontal="left" indent="2"/>
    </xf>
    <xf numFmtId="167" fontId="2" fillId="0" borderId="0" xfId="0" applyNumberFormat="1" applyFont="1" applyAlignment="1">
      <alignment horizontal="left" indent="5"/>
    </xf>
    <xf numFmtId="167" fontId="3" fillId="0" borderId="0" xfId="0" applyNumberFormat="1" applyFont="1" applyAlignment="1">
      <alignment horizontal="left" indent="7"/>
    </xf>
    <xf numFmtId="167" fontId="7" fillId="0" borderId="0" xfId="0" applyNumberFormat="1" applyFont="1" applyAlignment="1">
      <alignment horizontal="left" indent="7"/>
    </xf>
    <xf numFmtId="167" fontId="4" fillId="0" borderId="0" xfId="0" applyNumberFormat="1" applyFont="1" applyAlignment="1">
      <alignment horizontal="left" indent="7"/>
    </xf>
    <xf numFmtId="167" fontId="4" fillId="0" borderId="0" xfId="0" applyNumberFormat="1" applyFont="1" applyAlignment="1">
      <alignment horizontal="left" indent="5"/>
    </xf>
    <xf numFmtId="167" fontId="10" fillId="0" borderId="0" xfId="0" applyNumberFormat="1" applyFont="1" applyAlignment="1">
      <alignment horizontal="left" indent="7"/>
    </xf>
    <xf numFmtId="167" fontId="3" fillId="0" borderId="0" xfId="0" applyNumberFormat="1" applyFont="1" applyAlignment="1">
      <alignment horizontal="left" indent="5"/>
    </xf>
    <xf numFmtId="167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indent="5"/>
    </xf>
    <xf numFmtId="165" fontId="18" fillId="0" borderId="0" xfId="1" applyNumberFormat="1" applyFont="1" applyFill="1" applyBorder="1"/>
    <xf numFmtId="167" fontId="3" fillId="0" borderId="0" xfId="0" applyNumberFormat="1" applyFont="1" applyAlignment="1">
      <alignment horizontal="left" indent="3"/>
    </xf>
    <xf numFmtId="167" fontId="7" fillId="0" borderId="0" xfId="0" applyNumberFormat="1" applyFont="1" applyAlignment="1">
      <alignment horizontal="left" indent="4"/>
    </xf>
    <xf numFmtId="167" fontId="7" fillId="0" borderId="0" xfId="0" applyNumberFormat="1" applyFont="1" applyAlignment="1">
      <alignment horizontal="left" indent="5"/>
    </xf>
    <xf numFmtId="167" fontId="10" fillId="0" borderId="0" xfId="0" applyNumberFormat="1" applyFont="1" applyAlignment="1">
      <alignment horizontal="left" indent="5"/>
    </xf>
    <xf numFmtId="167" fontId="10" fillId="0" borderId="0" xfId="0" applyNumberFormat="1" applyFont="1" applyAlignment="1">
      <alignment horizontal="left" indent="6"/>
    </xf>
    <xf numFmtId="167" fontId="4" fillId="0" borderId="0" xfId="0" applyNumberFormat="1" applyFont="1" applyAlignment="1">
      <alignment horizontal="left" indent="6"/>
    </xf>
    <xf numFmtId="0" fontId="9" fillId="4" borderId="12" xfId="0" applyFont="1" applyFill="1" applyBorder="1"/>
    <xf numFmtId="165" fontId="17" fillId="0" borderId="6" xfId="0" applyNumberFormat="1" applyFont="1" applyBorder="1"/>
    <xf numFmtId="164" fontId="16" fillId="0" borderId="0" xfId="1" applyNumberFormat="1" applyFont="1" applyFill="1" applyBorder="1"/>
    <xf numFmtId="164" fontId="16" fillId="0" borderId="0" xfId="1" applyNumberFormat="1" applyFont="1" applyBorder="1"/>
    <xf numFmtId="0" fontId="19" fillId="4" borderId="14" xfId="0" applyFont="1" applyFill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indent="1"/>
    </xf>
    <xf numFmtId="0" fontId="16" fillId="0" borderId="5" xfId="0" applyFont="1" applyBorder="1"/>
    <xf numFmtId="164" fontId="16" fillId="0" borderId="1" xfId="1" applyNumberFormat="1" applyFont="1" applyBorder="1"/>
    <xf numFmtId="0" fontId="9" fillId="4" borderId="15" xfId="0" applyFont="1" applyFill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right"/>
    </xf>
    <xf numFmtId="165" fontId="17" fillId="0" borderId="6" xfId="1" applyNumberFormat="1" applyFont="1" applyBorder="1"/>
    <xf numFmtId="165" fontId="3" fillId="0" borderId="6" xfId="1" applyNumberFormat="1" applyFont="1" applyBorder="1"/>
    <xf numFmtId="165" fontId="2" fillId="6" borderId="19" xfId="1" applyNumberFormat="1" applyFont="1" applyFill="1" applyBorder="1"/>
    <xf numFmtId="165" fontId="2" fillId="0" borderId="6" xfId="0" applyNumberFormat="1" applyFont="1" applyBorder="1"/>
    <xf numFmtId="165" fontId="3" fillId="0" borderId="6" xfId="0" applyNumberFormat="1" applyFont="1" applyBorder="1" applyAlignment="1">
      <alignment horizontal="left" indent="1"/>
    </xf>
    <xf numFmtId="165" fontId="8" fillId="6" borderId="19" xfId="0" applyNumberFormat="1" applyFont="1" applyFill="1" applyBorder="1"/>
    <xf numFmtId="165" fontId="17" fillId="0" borderId="6" xfId="1" applyNumberFormat="1" applyFont="1" applyFill="1" applyBorder="1"/>
    <xf numFmtId="165" fontId="2" fillId="0" borderId="6" xfId="1" applyNumberFormat="1" applyFont="1" applyBorder="1"/>
    <xf numFmtId="165" fontId="2" fillId="8" borderId="0" xfId="0" applyNumberFormat="1" applyFont="1" applyFill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3"/>
  <sheetViews>
    <sheetView tabSelected="1" zoomScale="110" zoomScaleNormal="110" workbookViewId="0">
      <selection activeCell="D6" sqref="D6"/>
    </sheetView>
  </sheetViews>
  <sheetFormatPr defaultColWidth="9.109375" defaultRowHeight="13.8" x14ac:dyDescent="0.3"/>
  <cols>
    <col min="1" max="1" width="50" style="1" customWidth="1"/>
    <col min="2" max="2" width="23.6640625" style="1" customWidth="1"/>
    <col min="3" max="3" width="24.33203125" style="1" customWidth="1"/>
    <col min="4" max="4" width="20.33203125" style="7" bestFit="1" customWidth="1"/>
    <col min="5" max="5" width="16.6640625" style="1" customWidth="1"/>
    <col min="6" max="6" width="18.6640625" style="7" hidden="1" customWidth="1"/>
    <col min="7" max="7" width="18.6640625" style="8" hidden="1" customWidth="1"/>
    <col min="8" max="8" width="2.6640625" style="1" customWidth="1"/>
    <col min="9" max="9" width="34.6640625" style="1" customWidth="1"/>
    <col min="10" max="10" width="1.6640625" style="1" customWidth="1"/>
    <col min="11" max="16384" width="9.109375" style="1"/>
  </cols>
  <sheetData>
    <row r="1" spans="1:11" x14ac:dyDescent="0.3">
      <c r="A1" s="6" t="s">
        <v>301</v>
      </c>
      <c r="B1" s="6"/>
      <c r="C1" s="6"/>
    </row>
    <row r="2" spans="1:11" ht="14.4" thickBot="1" x14ac:dyDescent="0.35"/>
    <row r="3" spans="1:11" ht="28.5" customHeight="1" x14ac:dyDescent="0.3">
      <c r="A3" s="92" t="s">
        <v>112</v>
      </c>
      <c r="B3" s="105"/>
      <c r="C3" s="105"/>
      <c r="D3" s="93"/>
      <c r="F3" s="155" t="s">
        <v>96</v>
      </c>
      <c r="G3" s="156"/>
    </row>
    <row r="4" spans="1:11" ht="14.4" thickBot="1" x14ac:dyDescent="0.35">
      <c r="A4" s="103"/>
      <c r="B4" s="106" t="s">
        <v>277</v>
      </c>
      <c r="C4" s="106" t="s">
        <v>295</v>
      </c>
      <c r="D4" s="104" t="s">
        <v>294</v>
      </c>
      <c r="E4" s="37"/>
      <c r="F4" s="35" t="s">
        <v>94</v>
      </c>
      <c r="G4" s="36" t="s">
        <v>95</v>
      </c>
    </row>
    <row r="5" spans="1:11" ht="14.4" x14ac:dyDescent="0.3">
      <c r="A5" s="94" t="s">
        <v>57</v>
      </c>
      <c r="B5" s="13"/>
      <c r="C5" s="110"/>
      <c r="D5" s="95"/>
      <c r="E5" s="28"/>
      <c r="J5" s="28"/>
    </row>
    <row r="6" spans="1:11" x14ac:dyDescent="0.3">
      <c r="A6" s="96" t="s">
        <v>50</v>
      </c>
      <c r="B6" s="130">
        <v>78150</v>
      </c>
      <c r="C6" s="124">
        <v>80985</v>
      </c>
      <c r="D6" s="137">
        <v>42201</v>
      </c>
      <c r="F6" s="7">
        <f>F54</f>
        <v>55000</v>
      </c>
    </row>
    <row r="7" spans="1:11" x14ac:dyDescent="0.3">
      <c r="A7" s="96" t="s">
        <v>262</v>
      </c>
      <c r="B7" s="130">
        <v>70000</v>
      </c>
      <c r="C7" s="124">
        <v>71000</v>
      </c>
      <c r="D7" s="137">
        <v>71419</v>
      </c>
    </row>
    <row r="8" spans="1:11" x14ac:dyDescent="0.3">
      <c r="A8" s="96" t="s">
        <v>105</v>
      </c>
      <c r="B8" s="130">
        <v>24000</v>
      </c>
      <c r="C8" s="124">
        <v>21000</v>
      </c>
      <c r="D8" s="137">
        <v>16088</v>
      </c>
    </row>
    <row r="9" spans="1:11" x14ac:dyDescent="0.3">
      <c r="A9" s="97"/>
      <c r="B9" s="111"/>
      <c r="C9" s="124"/>
      <c r="D9" s="95"/>
    </row>
    <row r="10" spans="1:11" x14ac:dyDescent="0.3">
      <c r="A10" s="94" t="s">
        <v>98</v>
      </c>
      <c r="B10" s="110"/>
      <c r="C10" s="125"/>
      <c r="D10" s="95"/>
    </row>
    <row r="11" spans="1:11" x14ac:dyDescent="0.3">
      <c r="A11" s="96" t="s">
        <v>82</v>
      </c>
      <c r="B11" s="130">
        <v>12400</v>
      </c>
      <c r="C11" s="126">
        <f>C67</f>
        <v>10800</v>
      </c>
      <c r="D11" s="137">
        <v>6091</v>
      </c>
      <c r="F11" s="7">
        <f>F67</f>
        <v>8000</v>
      </c>
      <c r="G11" s="26" t="s">
        <v>56</v>
      </c>
      <c r="I11" s="27"/>
      <c r="J11" s="27"/>
    </row>
    <row r="12" spans="1:11" ht="14.4" x14ac:dyDescent="0.3">
      <c r="A12" s="96" t="s">
        <v>59</v>
      </c>
      <c r="B12" s="130">
        <v>20000</v>
      </c>
      <c r="C12" s="126">
        <f>C74</f>
        <v>14000</v>
      </c>
      <c r="D12" s="137">
        <v>10493</v>
      </c>
      <c r="F12" s="7">
        <f>F74</f>
        <v>11000</v>
      </c>
      <c r="G12" s="26" t="s">
        <v>60</v>
      </c>
      <c r="I12" s="28"/>
      <c r="J12" s="28"/>
    </row>
    <row r="13" spans="1:11" ht="14.4" x14ac:dyDescent="0.3">
      <c r="A13" s="96" t="s">
        <v>7</v>
      </c>
      <c r="B13" s="130">
        <v>1500</v>
      </c>
      <c r="C13" s="126">
        <f>C81</f>
        <v>500</v>
      </c>
      <c r="D13" s="137">
        <v>341</v>
      </c>
      <c r="E13" s="28"/>
      <c r="F13" s="7">
        <f>F81</f>
        <v>4000</v>
      </c>
      <c r="G13" s="26" t="s">
        <v>97</v>
      </c>
      <c r="I13" s="28"/>
      <c r="J13" s="28"/>
      <c r="K13" s="4"/>
    </row>
    <row r="14" spans="1:11" ht="14.4" x14ac:dyDescent="0.3">
      <c r="A14" s="98"/>
      <c r="B14" s="112"/>
      <c r="C14" s="124"/>
      <c r="D14" s="95"/>
      <c r="E14" s="28"/>
      <c r="G14" s="26"/>
      <c r="J14" s="28"/>
    </row>
    <row r="15" spans="1:11" ht="14.4" x14ac:dyDescent="0.3">
      <c r="A15" s="94" t="s">
        <v>99</v>
      </c>
      <c r="B15" s="110"/>
      <c r="C15" s="125"/>
      <c r="D15" s="95"/>
      <c r="E15" s="28"/>
      <c r="G15" s="26"/>
      <c r="J15" s="28"/>
    </row>
    <row r="16" spans="1:11" ht="14.4" x14ac:dyDescent="0.3">
      <c r="A16" s="96" t="s">
        <v>81</v>
      </c>
      <c r="B16" s="130">
        <v>33600</v>
      </c>
      <c r="C16" s="126">
        <f>C92</f>
        <v>38650</v>
      </c>
      <c r="D16" s="137">
        <v>21523</v>
      </c>
      <c r="E16" s="28"/>
      <c r="F16" s="7">
        <f>F92</f>
        <v>4300</v>
      </c>
      <c r="G16" s="26" t="s">
        <v>66</v>
      </c>
      <c r="I16" s="27"/>
      <c r="J16" s="28"/>
    </row>
    <row r="17" spans="1:10" ht="14.4" x14ac:dyDescent="0.3">
      <c r="A17" s="96" t="s">
        <v>80</v>
      </c>
      <c r="B17" s="130">
        <v>70500</v>
      </c>
      <c r="C17" s="126">
        <f>C103</f>
        <v>76000</v>
      </c>
      <c r="D17" s="137">
        <v>73615</v>
      </c>
      <c r="E17" s="28"/>
      <c r="F17" s="7">
        <f>F103</f>
        <v>5500</v>
      </c>
      <c r="G17" s="26" t="s">
        <v>68</v>
      </c>
      <c r="I17" s="28"/>
      <c r="J17" s="28"/>
    </row>
    <row r="18" spans="1:10" ht="14.4" x14ac:dyDescent="0.3">
      <c r="A18" s="96" t="s">
        <v>79</v>
      </c>
      <c r="B18" s="130">
        <v>500</v>
      </c>
      <c r="C18" s="126">
        <f>C109</f>
        <v>0</v>
      </c>
      <c r="D18" s="137"/>
      <c r="E18" s="28"/>
      <c r="F18" s="7">
        <f>F109</f>
        <v>2000</v>
      </c>
      <c r="G18" s="26" t="s">
        <v>70</v>
      </c>
      <c r="I18" s="28"/>
      <c r="J18" s="28"/>
    </row>
    <row r="19" spans="1:10" ht="14.4" x14ac:dyDescent="0.3">
      <c r="A19" s="96" t="s">
        <v>78</v>
      </c>
      <c r="B19" s="130">
        <v>11700</v>
      </c>
      <c r="C19" s="126">
        <f>C116</f>
        <v>5850</v>
      </c>
      <c r="D19" s="137">
        <v>3958</v>
      </c>
      <c r="E19" s="28"/>
      <c r="F19" s="7">
        <f>F116</f>
        <v>0</v>
      </c>
      <c r="G19" s="26" t="s">
        <v>71</v>
      </c>
      <c r="I19" s="28"/>
      <c r="J19" s="28"/>
    </row>
    <row r="20" spans="1:10" ht="14.4" x14ac:dyDescent="0.3">
      <c r="A20" s="96" t="s">
        <v>77</v>
      </c>
      <c r="B20" s="130">
        <v>1500</v>
      </c>
      <c r="C20" s="126">
        <f>C122</f>
        <v>1500</v>
      </c>
      <c r="D20" s="137">
        <v>3226</v>
      </c>
      <c r="E20" s="28"/>
      <c r="F20" s="7">
        <f>F122</f>
        <v>0</v>
      </c>
      <c r="G20" s="26"/>
      <c r="I20" s="28"/>
      <c r="J20" s="28"/>
    </row>
    <row r="21" spans="1:10" ht="14.4" x14ac:dyDescent="0.3">
      <c r="A21" s="98"/>
      <c r="B21" s="112"/>
      <c r="C21" s="124"/>
      <c r="D21" s="95"/>
      <c r="E21" s="28"/>
      <c r="G21" s="26"/>
      <c r="J21" s="28"/>
    </row>
    <row r="22" spans="1:10" ht="14.4" x14ac:dyDescent="0.3">
      <c r="A22" s="94" t="s">
        <v>100</v>
      </c>
      <c r="B22" s="110"/>
      <c r="C22" s="125"/>
      <c r="D22" s="95"/>
      <c r="E22" s="28"/>
      <c r="G22" s="26"/>
      <c r="J22" s="28"/>
    </row>
    <row r="23" spans="1:10" ht="14.4" x14ac:dyDescent="0.3">
      <c r="A23" s="96" t="s">
        <v>83</v>
      </c>
      <c r="B23" s="130">
        <v>4500</v>
      </c>
      <c r="C23" s="126">
        <f>C131</f>
        <v>4350</v>
      </c>
      <c r="D23" s="137">
        <v>3675</v>
      </c>
      <c r="E23" s="28"/>
      <c r="F23" s="7">
        <f>F131</f>
        <v>0</v>
      </c>
      <c r="G23" s="26" t="s">
        <v>104</v>
      </c>
      <c r="I23" s="27"/>
      <c r="J23" s="28"/>
    </row>
    <row r="24" spans="1:10" ht="12.75" customHeight="1" x14ac:dyDescent="0.3">
      <c r="A24" s="98"/>
      <c r="B24" s="112"/>
      <c r="C24" s="126"/>
      <c r="D24" s="95"/>
      <c r="E24" s="28"/>
      <c r="G24" s="26"/>
      <c r="J24" s="28"/>
    </row>
    <row r="25" spans="1:10" ht="12.75" customHeight="1" x14ac:dyDescent="0.3">
      <c r="A25" s="94" t="s">
        <v>101</v>
      </c>
      <c r="B25" s="110"/>
      <c r="C25" s="126"/>
      <c r="D25" s="95"/>
      <c r="E25" s="28"/>
      <c r="G25" s="26"/>
      <c r="J25" s="28"/>
    </row>
    <row r="26" spans="1:10" ht="12.75" customHeight="1" x14ac:dyDescent="0.3">
      <c r="A26" s="96" t="s">
        <v>87</v>
      </c>
      <c r="B26" s="130">
        <v>0</v>
      </c>
      <c r="C26" s="126">
        <f>C137</f>
        <v>0</v>
      </c>
      <c r="D26" s="137"/>
      <c r="E26" s="28"/>
      <c r="F26" s="7">
        <f>F137</f>
        <v>0</v>
      </c>
      <c r="G26" s="26"/>
      <c r="I26" s="27"/>
      <c r="J26" s="28"/>
    </row>
    <row r="27" spans="1:10" ht="14.4" x14ac:dyDescent="0.3">
      <c r="A27" s="97"/>
      <c r="B27" s="111"/>
      <c r="C27" s="126"/>
      <c r="D27" s="95"/>
      <c r="E27" s="28"/>
      <c r="G27" s="26"/>
      <c r="J27" s="28"/>
    </row>
    <row r="28" spans="1:10" ht="14.4" x14ac:dyDescent="0.3">
      <c r="A28" s="94" t="s">
        <v>102</v>
      </c>
      <c r="B28" s="110"/>
      <c r="C28" s="126"/>
      <c r="D28" s="95"/>
      <c r="E28" s="28"/>
      <c r="G28" s="26"/>
      <c r="J28" s="28"/>
    </row>
    <row r="29" spans="1:10" ht="14.4" x14ac:dyDescent="0.3">
      <c r="A29" s="96" t="s">
        <v>84</v>
      </c>
      <c r="B29" s="130">
        <v>0</v>
      </c>
      <c r="C29" s="126">
        <f>C142</f>
        <v>0</v>
      </c>
      <c r="D29" s="137"/>
      <c r="E29" s="28"/>
      <c r="F29" s="7">
        <f>F142</f>
        <v>0</v>
      </c>
      <c r="G29" s="26"/>
      <c r="I29" s="27"/>
      <c r="J29" s="28"/>
    </row>
    <row r="30" spans="1:10" ht="14.4" x14ac:dyDescent="0.3">
      <c r="A30" s="98"/>
      <c r="B30" s="112"/>
      <c r="C30" s="126"/>
      <c r="D30" s="95"/>
      <c r="E30" s="28"/>
      <c r="G30" s="26"/>
      <c r="J30" s="28"/>
    </row>
    <row r="31" spans="1:10" ht="14.4" x14ac:dyDescent="0.3">
      <c r="A31" s="94" t="s">
        <v>103</v>
      </c>
      <c r="B31" s="110"/>
      <c r="C31" s="126"/>
      <c r="D31" s="95"/>
      <c r="E31" s="28"/>
      <c r="J31" s="28"/>
    </row>
    <row r="32" spans="1:10" ht="14.4" x14ac:dyDescent="0.3">
      <c r="A32" s="96" t="s">
        <v>51</v>
      </c>
      <c r="B32" s="130">
        <v>23000</v>
      </c>
      <c r="C32" s="126">
        <f>C155</f>
        <v>25500</v>
      </c>
      <c r="D32" s="137">
        <v>21432</v>
      </c>
      <c r="E32" s="28"/>
      <c r="F32" s="7">
        <f>F155</f>
        <v>0</v>
      </c>
      <c r="I32" s="27"/>
      <c r="J32" s="28"/>
    </row>
    <row r="33" spans="1:10" ht="14.4" x14ac:dyDescent="0.3">
      <c r="A33" s="96" t="s">
        <v>114</v>
      </c>
      <c r="B33" s="130">
        <v>0</v>
      </c>
      <c r="C33" s="126">
        <v>0</v>
      </c>
      <c r="D33" s="137"/>
      <c r="E33" s="28"/>
      <c r="F33" s="7">
        <f>F175</f>
        <v>0</v>
      </c>
      <c r="I33" s="28"/>
      <c r="J33" s="28"/>
    </row>
    <row r="34" spans="1:10" ht="14.4" x14ac:dyDescent="0.3">
      <c r="A34" s="96" t="s">
        <v>85</v>
      </c>
      <c r="B34" s="130">
        <v>5500</v>
      </c>
      <c r="C34" s="126">
        <f>C182</f>
        <v>7200</v>
      </c>
      <c r="D34" s="137">
        <v>6325</v>
      </c>
      <c r="E34" s="28"/>
      <c r="F34" s="7">
        <f>F182</f>
        <v>0</v>
      </c>
      <c r="I34" s="28"/>
      <c r="J34" s="28"/>
    </row>
    <row r="35" spans="1:10" ht="14.4" x14ac:dyDescent="0.3">
      <c r="A35" s="96" t="s">
        <v>53</v>
      </c>
      <c r="B35" s="130">
        <v>8300</v>
      </c>
      <c r="C35" s="126">
        <f>C196</f>
        <v>8600</v>
      </c>
      <c r="D35" s="137">
        <v>6589</v>
      </c>
      <c r="E35" s="28"/>
      <c r="F35" s="7">
        <f>F196</f>
        <v>0</v>
      </c>
      <c r="I35" s="28"/>
      <c r="J35" s="28"/>
    </row>
    <row r="36" spans="1:10" ht="14.4" x14ac:dyDescent="0.3">
      <c r="A36" s="97"/>
      <c r="B36" s="111"/>
      <c r="C36" s="124"/>
      <c r="D36" s="95"/>
      <c r="E36" s="28"/>
    </row>
    <row r="37" spans="1:10" ht="15" thickBot="1" x14ac:dyDescent="0.35">
      <c r="A37" s="99" t="s">
        <v>92</v>
      </c>
      <c r="B37" s="127">
        <f>SUM(B6:B8)-SUM(B11:B35)</f>
        <v>-20850</v>
      </c>
      <c r="C37" s="127">
        <f>SUM(C6:C8)-SUM(C11:C35)</f>
        <v>-19965</v>
      </c>
      <c r="D37" s="127"/>
      <c r="E37" s="28"/>
      <c r="F37" s="5">
        <f>F6-SUM(F11:F35)</f>
        <v>20200</v>
      </c>
      <c r="G37" s="88"/>
    </row>
    <row r="38" spans="1:10" ht="14.4" x14ac:dyDescent="0.3">
      <c r="B38" s="111"/>
      <c r="C38" s="111"/>
      <c r="E38" s="28"/>
    </row>
    <row r="39" spans="1:10" ht="15" thickBot="1" x14ac:dyDescent="0.35">
      <c r="B39" s="111"/>
      <c r="C39" s="111"/>
      <c r="E39" s="28"/>
    </row>
    <row r="40" spans="1:10" ht="28.5" customHeight="1" x14ac:dyDescent="0.3">
      <c r="A40" s="92" t="s">
        <v>113</v>
      </c>
      <c r="B40" s="113"/>
      <c r="C40" s="113"/>
      <c r="D40" s="93"/>
      <c r="E40" s="28"/>
      <c r="F40" s="155" t="s">
        <v>96</v>
      </c>
      <c r="G40" s="156"/>
    </row>
    <row r="41" spans="1:10" ht="15" thickBot="1" x14ac:dyDescent="0.35">
      <c r="A41" s="103"/>
      <c r="B41" s="136">
        <v>2025</v>
      </c>
      <c r="C41" s="136" t="s">
        <v>295</v>
      </c>
      <c r="D41" s="104"/>
      <c r="E41" s="107"/>
      <c r="F41" s="35" t="s">
        <v>94</v>
      </c>
      <c r="G41" s="36" t="s">
        <v>95</v>
      </c>
    </row>
    <row r="42" spans="1:10" ht="14.4" hidden="1" x14ac:dyDescent="0.3">
      <c r="B42" s="111"/>
      <c r="C42" s="111"/>
      <c r="D42" s="146"/>
      <c r="E42" s="28"/>
      <c r="F42" s="9"/>
    </row>
    <row r="43" spans="1:10" ht="14.4" x14ac:dyDescent="0.3">
      <c r="A43" s="6" t="s">
        <v>57</v>
      </c>
      <c r="B43" s="114"/>
      <c r="C43" s="114"/>
      <c r="D43" s="95"/>
      <c r="E43" s="28"/>
    </row>
    <row r="44" spans="1:10" x14ac:dyDescent="0.3">
      <c r="A44" s="10" t="s">
        <v>0</v>
      </c>
      <c r="B44" s="115">
        <v>78150</v>
      </c>
      <c r="C44" s="115">
        <v>78150</v>
      </c>
      <c r="D44" s="137">
        <v>42201</v>
      </c>
      <c r="F44" s="11">
        <v>55000</v>
      </c>
    </row>
    <row r="45" spans="1:10" x14ac:dyDescent="0.3">
      <c r="A45" s="10" t="s">
        <v>46</v>
      </c>
      <c r="B45" s="115">
        <v>70000</v>
      </c>
      <c r="C45" s="115">
        <v>70000</v>
      </c>
      <c r="D45" s="137">
        <v>71419</v>
      </c>
      <c r="F45" s="11"/>
    </row>
    <row r="46" spans="1:10" x14ac:dyDescent="0.3">
      <c r="A46" s="10" t="s">
        <v>47</v>
      </c>
      <c r="B46" s="115">
        <v>5000</v>
      </c>
      <c r="C46" s="115">
        <v>5000</v>
      </c>
      <c r="D46" s="147">
        <v>5800</v>
      </c>
      <c r="F46" s="11"/>
    </row>
    <row r="47" spans="1:10" x14ac:dyDescent="0.3">
      <c r="A47" s="10" t="s">
        <v>1</v>
      </c>
      <c r="B47" s="115">
        <v>0</v>
      </c>
      <c r="C47" s="115">
        <v>0</v>
      </c>
      <c r="D47" s="147"/>
      <c r="F47" s="11"/>
    </row>
    <row r="48" spans="1:10" x14ac:dyDescent="0.3">
      <c r="A48" s="22" t="s">
        <v>267</v>
      </c>
      <c r="B48" s="131">
        <v>5000</v>
      </c>
      <c r="C48" s="115">
        <v>4750</v>
      </c>
      <c r="D48" s="147"/>
      <c r="F48" s="11"/>
    </row>
    <row r="49" spans="1:7" x14ac:dyDescent="0.3">
      <c r="A49" s="10" t="s">
        <v>2</v>
      </c>
      <c r="B49" s="115">
        <v>0</v>
      </c>
      <c r="C49" s="115">
        <v>0</v>
      </c>
      <c r="D49" s="147"/>
      <c r="F49" s="11"/>
    </row>
    <row r="50" spans="1:7" x14ac:dyDescent="0.3">
      <c r="A50" s="10" t="s">
        <v>3</v>
      </c>
      <c r="B50" s="115">
        <v>500</v>
      </c>
      <c r="C50" s="115">
        <v>250</v>
      </c>
      <c r="D50" s="147"/>
      <c r="E50" s="109"/>
      <c r="F50" s="11"/>
    </row>
    <row r="51" spans="1:7" hidden="1" x14ac:dyDescent="0.3">
      <c r="A51" s="10" t="s">
        <v>4</v>
      </c>
      <c r="B51" s="115"/>
      <c r="C51" s="115"/>
      <c r="D51" s="148"/>
      <c r="F51" s="11"/>
    </row>
    <row r="52" spans="1:7" x14ac:dyDescent="0.3">
      <c r="A52" s="10" t="s">
        <v>292</v>
      </c>
      <c r="B52" s="115">
        <v>2500</v>
      </c>
      <c r="C52" s="115">
        <v>3000</v>
      </c>
      <c r="D52" s="148"/>
      <c r="F52" s="11"/>
    </row>
    <row r="53" spans="1:7" x14ac:dyDescent="0.3">
      <c r="A53" s="10" t="s">
        <v>5</v>
      </c>
      <c r="B53" s="115">
        <v>11000</v>
      </c>
      <c r="C53" s="115">
        <v>8000</v>
      </c>
      <c r="D53" s="137">
        <v>16088</v>
      </c>
      <c r="E53" s="109"/>
      <c r="F53" s="11"/>
    </row>
    <row r="54" spans="1:7" ht="14.4" thickBot="1" x14ac:dyDescent="0.35">
      <c r="A54" s="6" t="s">
        <v>48</v>
      </c>
      <c r="B54" s="29">
        <f>SUM(B44:B53)</f>
        <v>172150</v>
      </c>
      <c r="C54" s="29">
        <f>SUM(C44:C53)</f>
        <v>169150</v>
      </c>
      <c r="D54" s="149"/>
      <c r="F54" s="29">
        <f>SUM(F44:F53)</f>
        <v>55000</v>
      </c>
      <c r="G54" s="8" t="s">
        <v>6</v>
      </c>
    </row>
    <row r="55" spans="1:7" ht="14.4" thickTop="1" x14ac:dyDescent="0.3">
      <c r="B55" s="111"/>
      <c r="C55" s="111"/>
      <c r="D55" s="150"/>
      <c r="F55" s="12"/>
    </row>
    <row r="56" spans="1:7" x14ac:dyDescent="0.3">
      <c r="B56" s="111"/>
      <c r="C56" s="111"/>
      <c r="D56" s="95"/>
    </row>
    <row r="57" spans="1:7" x14ac:dyDescent="0.3">
      <c r="A57" s="6" t="s">
        <v>67</v>
      </c>
      <c r="B57" s="114"/>
      <c r="C57" s="114"/>
      <c r="D57" s="95"/>
    </row>
    <row r="58" spans="1:7" x14ac:dyDescent="0.3">
      <c r="A58" s="13"/>
      <c r="B58" s="110"/>
      <c r="C58" s="110"/>
      <c r="D58" s="95"/>
    </row>
    <row r="59" spans="1:7" s="2" customFormat="1" x14ac:dyDescent="0.3">
      <c r="A59" s="14" t="s">
        <v>64</v>
      </c>
      <c r="B59" s="116"/>
      <c r="C59" s="116"/>
      <c r="D59" s="151"/>
      <c r="F59" s="15"/>
      <c r="G59" s="13"/>
    </row>
    <row r="60" spans="1:7" x14ac:dyDescent="0.3">
      <c r="A60" s="2"/>
      <c r="B60" s="112"/>
      <c r="C60" s="112"/>
      <c r="D60" s="95"/>
    </row>
    <row r="61" spans="1:7" x14ac:dyDescent="0.3">
      <c r="A61" s="16" t="s">
        <v>82</v>
      </c>
      <c r="B61" s="117"/>
      <c r="C61" s="117"/>
      <c r="D61" s="95"/>
    </row>
    <row r="62" spans="1:7" x14ac:dyDescent="0.3">
      <c r="A62" s="17" t="s">
        <v>58</v>
      </c>
      <c r="B62" s="118">
        <v>900</v>
      </c>
      <c r="C62" s="118">
        <v>900</v>
      </c>
      <c r="D62" s="147">
        <v>501</v>
      </c>
      <c r="F62" s="11"/>
    </row>
    <row r="63" spans="1:7" x14ac:dyDescent="0.3">
      <c r="A63" s="17" t="s">
        <v>62</v>
      </c>
      <c r="B63" s="118">
        <v>1500</v>
      </c>
      <c r="C63" s="118">
        <v>2000</v>
      </c>
      <c r="D63" s="147">
        <v>1550</v>
      </c>
      <c r="F63" s="11"/>
    </row>
    <row r="64" spans="1:7" x14ac:dyDescent="0.3">
      <c r="A64" s="18" t="s">
        <v>45</v>
      </c>
      <c r="B64" s="119"/>
      <c r="C64" s="119"/>
      <c r="D64" s="147"/>
      <c r="F64" s="11"/>
    </row>
    <row r="65" spans="1:7" x14ac:dyDescent="0.3">
      <c r="A65" s="31" t="s">
        <v>54</v>
      </c>
      <c r="B65" s="120">
        <v>10000</v>
      </c>
      <c r="C65" s="120">
        <v>7500</v>
      </c>
      <c r="D65" s="147">
        <v>3700</v>
      </c>
      <c r="F65" s="11"/>
    </row>
    <row r="66" spans="1:7" x14ac:dyDescent="0.3">
      <c r="A66" s="18" t="s">
        <v>280</v>
      </c>
      <c r="B66" s="120"/>
      <c r="C66" s="119">
        <v>400</v>
      </c>
      <c r="D66" s="147">
        <v>340</v>
      </c>
      <c r="F66" s="11"/>
    </row>
    <row r="67" spans="1:7" ht="14.4" thickBot="1" x14ac:dyDescent="0.35">
      <c r="A67" s="19"/>
      <c r="B67" s="29">
        <f>SUM(B62:B65)</f>
        <v>12400</v>
      </c>
      <c r="C67" s="29">
        <f>SUM(C62:C66)</f>
        <v>10800</v>
      </c>
      <c r="D67" s="149">
        <f>SUM(D62:D66)</f>
        <v>6091</v>
      </c>
      <c r="F67" s="29">
        <v>8000</v>
      </c>
      <c r="G67" s="8" t="s">
        <v>56</v>
      </c>
    </row>
    <row r="68" spans="1:7" ht="14.4" thickTop="1" x14ac:dyDescent="0.3">
      <c r="A68" s="19"/>
      <c r="B68" s="121"/>
      <c r="C68" s="121"/>
      <c r="D68" s="148"/>
      <c r="F68" s="11"/>
    </row>
    <row r="69" spans="1:7" x14ac:dyDescent="0.3">
      <c r="A69" s="16" t="s">
        <v>59</v>
      </c>
      <c r="B69" s="117"/>
      <c r="C69" s="117"/>
      <c r="D69" s="95"/>
    </row>
    <row r="70" spans="1:7" x14ac:dyDescent="0.3">
      <c r="A70" s="17" t="s">
        <v>293</v>
      </c>
      <c r="B70" s="118">
        <v>3000</v>
      </c>
      <c r="C70" s="118">
        <v>3000</v>
      </c>
      <c r="D70" s="147">
        <v>2297</v>
      </c>
      <c r="F70" s="11"/>
    </row>
    <row r="71" spans="1:7" x14ac:dyDescent="0.3">
      <c r="A71" s="17" t="s">
        <v>89</v>
      </c>
      <c r="B71" s="118">
        <v>200</v>
      </c>
      <c r="C71" s="118">
        <v>500</v>
      </c>
      <c r="D71" s="147">
        <v>172</v>
      </c>
      <c r="F71" s="11"/>
    </row>
    <row r="72" spans="1:7" x14ac:dyDescent="0.3">
      <c r="A72" s="17" t="s">
        <v>91</v>
      </c>
      <c r="B72" s="118">
        <v>1800</v>
      </c>
      <c r="C72" s="118">
        <v>3000</v>
      </c>
      <c r="D72" s="147">
        <v>2428</v>
      </c>
      <c r="E72" s="109" t="s">
        <v>281</v>
      </c>
      <c r="F72" s="11"/>
    </row>
    <row r="73" spans="1:7" x14ac:dyDescent="0.3">
      <c r="A73" s="31" t="s">
        <v>63</v>
      </c>
      <c r="B73" s="120">
        <v>15000</v>
      </c>
      <c r="C73" s="120">
        <v>7500</v>
      </c>
      <c r="D73" s="147">
        <v>5596</v>
      </c>
      <c r="F73" s="11"/>
    </row>
    <row r="74" spans="1:7" ht="14.4" thickBot="1" x14ac:dyDescent="0.35">
      <c r="A74" s="19"/>
      <c r="B74" s="29">
        <f>SUM(B70:B73)</f>
        <v>20000</v>
      </c>
      <c r="C74" s="29">
        <f>SUM(C70:C73)</f>
        <v>14000</v>
      </c>
      <c r="D74" s="149">
        <f>SUM(D70:D73)</f>
        <v>10493</v>
      </c>
      <c r="F74" s="29">
        <v>11000</v>
      </c>
      <c r="G74" s="8" t="s">
        <v>60</v>
      </c>
    </row>
    <row r="75" spans="1:7" ht="14.4" thickTop="1" x14ac:dyDescent="0.3">
      <c r="A75" s="19"/>
      <c r="B75" s="121"/>
      <c r="C75" s="121"/>
      <c r="D75" s="148"/>
      <c r="F75" s="11"/>
    </row>
    <row r="76" spans="1:7" ht="12.75" customHeight="1" x14ac:dyDescent="0.3">
      <c r="A76" s="16" t="s">
        <v>7</v>
      </c>
      <c r="B76" s="117"/>
      <c r="C76" s="117"/>
      <c r="D76" s="148"/>
      <c r="F76" s="11"/>
    </row>
    <row r="77" spans="1:7" ht="12.75" customHeight="1" x14ac:dyDescent="0.3">
      <c r="A77" s="18" t="s">
        <v>44</v>
      </c>
      <c r="B77" s="119">
        <v>0</v>
      </c>
      <c r="C77" s="119">
        <v>0</v>
      </c>
      <c r="D77" s="147"/>
      <c r="F77" s="20"/>
      <c r="G77" s="21"/>
    </row>
    <row r="78" spans="1:7" ht="12.75" customHeight="1" x14ac:dyDescent="0.3">
      <c r="A78" s="18" t="s">
        <v>30</v>
      </c>
      <c r="B78" s="119">
        <v>0</v>
      </c>
      <c r="C78" s="119">
        <v>0</v>
      </c>
      <c r="D78" s="147"/>
      <c r="F78" s="20">
        <v>4000</v>
      </c>
      <c r="G78" s="8" t="s">
        <v>61</v>
      </c>
    </row>
    <row r="79" spans="1:7" ht="12.75" customHeight="1" x14ac:dyDescent="0.3">
      <c r="A79" s="18" t="s">
        <v>55</v>
      </c>
      <c r="B79" s="119">
        <v>500</v>
      </c>
      <c r="C79" s="119">
        <v>0</v>
      </c>
      <c r="D79" s="147"/>
      <c r="F79" s="20"/>
      <c r="G79" s="21"/>
    </row>
    <row r="80" spans="1:7" ht="12.75" customHeight="1" x14ac:dyDescent="0.3">
      <c r="A80" s="18" t="s">
        <v>274</v>
      </c>
      <c r="B80" s="119">
        <v>1000</v>
      </c>
      <c r="C80" s="119">
        <v>500</v>
      </c>
      <c r="D80" s="147">
        <v>341</v>
      </c>
      <c r="E80" s="109" t="s">
        <v>268</v>
      </c>
      <c r="F80" s="20"/>
      <c r="G80" s="21"/>
    </row>
    <row r="81" spans="1:7" ht="14.4" thickBot="1" x14ac:dyDescent="0.35">
      <c r="A81" s="22"/>
      <c r="B81" s="30">
        <f>SUM(B77:B80)</f>
        <v>1500</v>
      </c>
      <c r="C81" s="30">
        <f>SUM(C77:C80)</f>
        <v>500</v>
      </c>
      <c r="D81" s="152"/>
      <c r="F81" s="30">
        <f>SUM(F77:F80)</f>
        <v>4000</v>
      </c>
      <c r="G81" s="8" t="s">
        <v>115</v>
      </c>
    </row>
    <row r="82" spans="1:7" ht="14.4" thickTop="1" x14ac:dyDescent="0.3">
      <c r="A82" s="10"/>
      <c r="B82" s="115"/>
      <c r="C82" s="115"/>
      <c r="D82" s="95"/>
      <c r="F82" s="11"/>
    </row>
    <row r="83" spans="1:7" s="2" customFormat="1" x14ac:dyDescent="0.3">
      <c r="A83" s="14" t="s">
        <v>65</v>
      </c>
      <c r="B83" s="116"/>
      <c r="C83" s="116"/>
      <c r="D83" s="151"/>
      <c r="F83" s="15"/>
      <c r="G83" s="13"/>
    </row>
    <row r="84" spans="1:7" x14ac:dyDescent="0.3">
      <c r="A84" s="10"/>
      <c r="B84" s="115"/>
      <c r="C84" s="115"/>
      <c r="D84" s="95"/>
      <c r="F84" s="11"/>
    </row>
    <row r="85" spans="1:7" x14ac:dyDescent="0.3">
      <c r="A85" s="16" t="s">
        <v>81</v>
      </c>
      <c r="B85" s="117"/>
      <c r="C85" s="117"/>
      <c r="D85" s="148"/>
      <c r="F85" s="11"/>
    </row>
    <row r="86" spans="1:7" x14ac:dyDescent="0.3">
      <c r="A86" s="17" t="s">
        <v>8</v>
      </c>
      <c r="B86" s="118">
        <v>6500</v>
      </c>
      <c r="C86" s="118">
        <v>6200</v>
      </c>
      <c r="D86" s="147">
        <v>4295</v>
      </c>
      <c r="F86" s="11"/>
    </row>
    <row r="87" spans="1:7" x14ac:dyDescent="0.3">
      <c r="A87" s="17" t="s">
        <v>9</v>
      </c>
      <c r="B87" s="118">
        <v>11000</v>
      </c>
      <c r="C87" s="118">
        <v>13700</v>
      </c>
      <c r="D87" s="147">
        <v>7309</v>
      </c>
      <c r="F87" s="11"/>
    </row>
    <row r="88" spans="1:7" x14ac:dyDescent="0.3">
      <c r="A88" s="17" t="s">
        <v>10</v>
      </c>
      <c r="B88" s="118">
        <v>2900</v>
      </c>
      <c r="C88" s="118">
        <v>4550</v>
      </c>
      <c r="D88" s="147">
        <v>2851</v>
      </c>
      <c r="F88" s="11"/>
    </row>
    <row r="89" spans="1:7" x14ac:dyDescent="0.3">
      <c r="A89" s="17" t="s">
        <v>11</v>
      </c>
      <c r="B89" s="118">
        <v>13000</v>
      </c>
      <c r="C89" s="118">
        <v>14000</v>
      </c>
      <c r="D89" s="147">
        <v>6978</v>
      </c>
      <c r="F89" s="11"/>
    </row>
    <row r="90" spans="1:7" x14ac:dyDescent="0.3">
      <c r="A90" s="18" t="s">
        <v>268</v>
      </c>
      <c r="B90" s="119">
        <v>100</v>
      </c>
      <c r="C90" s="118">
        <v>100</v>
      </c>
      <c r="D90" s="147"/>
      <c r="F90" s="11"/>
    </row>
    <row r="91" spans="1:7" x14ac:dyDescent="0.3">
      <c r="A91" s="18" t="s">
        <v>269</v>
      </c>
      <c r="B91" s="119">
        <v>100</v>
      </c>
      <c r="C91" s="118">
        <v>100</v>
      </c>
      <c r="D91" s="147">
        <v>90</v>
      </c>
      <c r="F91" s="11"/>
    </row>
    <row r="92" spans="1:7" ht="14.4" thickBot="1" x14ac:dyDescent="0.35">
      <c r="B92" s="29">
        <f>SUM(B86:B91)</f>
        <v>33600</v>
      </c>
      <c r="C92" s="29">
        <f>SUM(C86:C91)</f>
        <v>38650</v>
      </c>
      <c r="D92" s="149">
        <f>SUM(D86:D91)</f>
        <v>21523</v>
      </c>
      <c r="F92" s="29">
        <v>4300</v>
      </c>
      <c r="G92" s="8" t="s">
        <v>66</v>
      </c>
    </row>
    <row r="93" spans="1:7" ht="14.4" thickTop="1" x14ac:dyDescent="0.3">
      <c r="A93" s="10"/>
      <c r="B93" s="115"/>
      <c r="C93" s="115"/>
      <c r="D93" s="95"/>
      <c r="F93" s="11"/>
    </row>
    <row r="94" spans="1:7" x14ac:dyDescent="0.3">
      <c r="A94" s="16" t="s">
        <v>80</v>
      </c>
      <c r="B94" s="117"/>
      <c r="C94" s="117"/>
      <c r="D94" s="148"/>
      <c r="F94" s="11"/>
    </row>
    <row r="95" spans="1:7" x14ac:dyDescent="0.3">
      <c r="A95" s="17" t="s">
        <v>12</v>
      </c>
      <c r="B95" s="118">
        <v>5000</v>
      </c>
      <c r="C95" s="118">
        <v>5000</v>
      </c>
      <c r="D95" s="147">
        <v>3597</v>
      </c>
      <c r="E95" s="109"/>
      <c r="F95" s="11"/>
    </row>
    <row r="96" spans="1:7" x14ac:dyDescent="0.3">
      <c r="A96" s="17" t="s">
        <v>13</v>
      </c>
      <c r="B96" s="118">
        <v>0</v>
      </c>
      <c r="C96" s="118">
        <v>3000</v>
      </c>
      <c r="D96" s="147"/>
      <c r="F96" s="11"/>
    </row>
    <row r="97" spans="1:7" x14ac:dyDescent="0.3">
      <c r="A97" s="17" t="s">
        <v>272</v>
      </c>
      <c r="B97" s="118">
        <v>5000</v>
      </c>
      <c r="C97" s="118">
        <v>2000</v>
      </c>
      <c r="D97" s="147"/>
      <c r="F97" s="11"/>
    </row>
    <row r="98" spans="1:7" x14ac:dyDescent="0.3">
      <c r="A98" s="18" t="s">
        <v>268</v>
      </c>
      <c r="B98" s="119">
        <v>500</v>
      </c>
      <c r="C98" s="118">
        <v>1000</v>
      </c>
      <c r="D98" s="147">
        <v>362</v>
      </c>
      <c r="F98" s="11"/>
    </row>
    <row r="99" spans="1:7" x14ac:dyDescent="0.3">
      <c r="A99" s="100" t="s">
        <v>107</v>
      </c>
      <c r="B99" s="122">
        <v>50000</v>
      </c>
      <c r="C99" s="122">
        <v>50000</v>
      </c>
      <c r="D99" s="153">
        <v>36171</v>
      </c>
      <c r="F99" s="11"/>
    </row>
    <row r="100" spans="1:7" x14ac:dyDescent="0.3">
      <c r="A100" s="31" t="s">
        <v>275</v>
      </c>
      <c r="B100" s="120">
        <v>0</v>
      </c>
      <c r="C100" s="120">
        <v>15000</v>
      </c>
      <c r="D100" s="147">
        <v>33485</v>
      </c>
      <c r="F100" s="11"/>
    </row>
    <row r="101" spans="1:7" x14ac:dyDescent="0.3">
      <c r="A101" s="17" t="s">
        <v>106</v>
      </c>
      <c r="B101" s="118">
        <v>10000</v>
      </c>
      <c r="C101" s="118">
        <v>0</v>
      </c>
      <c r="D101" s="153"/>
      <c r="F101" s="11"/>
    </row>
    <row r="102" spans="1:7" x14ac:dyDescent="0.3">
      <c r="A102" s="18" t="s">
        <v>269</v>
      </c>
      <c r="B102" s="118"/>
      <c r="C102" s="118"/>
      <c r="D102" s="153"/>
      <c r="F102" s="11"/>
    </row>
    <row r="103" spans="1:7" ht="14.4" thickBot="1" x14ac:dyDescent="0.35">
      <c r="B103" s="29">
        <f>SUM(B95:B101)</f>
        <v>70500</v>
      </c>
      <c r="C103" s="29">
        <f>SUM(C95:C101)</f>
        <v>76000</v>
      </c>
      <c r="D103" s="149">
        <f>SUM(D95:D102)</f>
        <v>73615</v>
      </c>
      <c r="F103" s="29">
        <v>5500</v>
      </c>
      <c r="G103" s="8" t="s">
        <v>68</v>
      </c>
    </row>
    <row r="104" spans="1:7" ht="14.4" thickTop="1" x14ac:dyDescent="0.3">
      <c r="B104" s="111"/>
      <c r="C104" s="111"/>
      <c r="D104" s="148"/>
      <c r="F104" s="11"/>
    </row>
    <row r="105" spans="1:7" x14ac:dyDescent="0.3">
      <c r="A105" s="16" t="s">
        <v>79</v>
      </c>
      <c r="B105" s="117"/>
      <c r="C105" s="117"/>
      <c r="D105" s="148"/>
      <c r="F105" s="11"/>
    </row>
    <row r="106" spans="1:7" x14ac:dyDescent="0.3">
      <c r="A106" s="17" t="s">
        <v>93</v>
      </c>
      <c r="B106" s="118">
        <v>0</v>
      </c>
      <c r="C106" s="118">
        <v>0</v>
      </c>
      <c r="D106" s="147"/>
      <c r="F106" s="11"/>
    </row>
    <row r="107" spans="1:7" x14ac:dyDescent="0.3">
      <c r="A107" s="18" t="s">
        <v>69</v>
      </c>
      <c r="B107" s="119">
        <v>500</v>
      </c>
      <c r="C107" s="119">
        <v>0</v>
      </c>
      <c r="D107" s="147"/>
      <c r="F107" s="11"/>
    </row>
    <row r="108" spans="1:7" x14ac:dyDescent="0.3">
      <c r="A108" s="18" t="s">
        <v>268</v>
      </c>
      <c r="B108" s="119"/>
      <c r="C108" s="119"/>
      <c r="D108" s="147"/>
      <c r="F108" s="11"/>
    </row>
    <row r="109" spans="1:7" ht="14.4" thickBot="1" x14ac:dyDescent="0.35">
      <c r="B109" s="29">
        <f>SUM(B106:B107)</f>
        <v>500</v>
      </c>
      <c r="C109" s="29">
        <f>SUM(C106:C107:C108)</f>
        <v>0</v>
      </c>
      <c r="D109" s="149"/>
      <c r="F109" s="29">
        <v>2000</v>
      </c>
    </row>
    <row r="110" spans="1:7" ht="14.4" thickTop="1" x14ac:dyDescent="0.3">
      <c r="B110" s="111"/>
      <c r="C110" s="111"/>
      <c r="D110" s="148"/>
      <c r="F110" s="11"/>
    </row>
    <row r="111" spans="1:7" x14ac:dyDescent="0.3">
      <c r="A111" s="16" t="s">
        <v>78</v>
      </c>
      <c r="B111" s="117"/>
      <c r="C111" s="117"/>
      <c r="D111" s="148"/>
      <c r="F111" s="11"/>
    </row>
    <row r="112" spans="1:7" x14ac:dyDescent="0.3">
      <c r="A112" s="17" t="s">
        <v>14</v>
      </c>
      <c r="B112" s="118">
        <v>600</v>
      </c>
      <c r="C112" s="118">
        <v>200</v>
      </c>
      <c r="D112" s="147"/>
      <c r="E112" s="108"/>
      <c r="F112" s="11"/>
    </row>
    <row r="113" spans="1:7" x14ac:dyDescent="0.3">
      <c r="A113" s="17" t="s">
        <v>90</v>
      </c>
      <c r="B113" s="118">
        <v>1000</v>
      </c>
      <c r="C113" s="118">
        <v>500</v>
      </c>
      <c r="D113" s="147">
        <v>75</v>
      </c>
      <c r="E113" s="108"/>
      <c r="F113" s="11"/>
    </row>
    <row r="114" spans="1:7" x14ac:dyDescent="0.3">
      <c r="A114" s="17" t="s">
        <v>264</v>
      </c>
      <c r="B114" s="118">
        <v>100</v>
      </c>
      <c r="C114" s="118">
        <v>150</v>
      </c>
      <c r="D114" s="147">
        <v>153</v>
      </c>
      <c r="E114" s="108"/>
      <c r="F114" s="11"/>
    </row>
    <row r="115" spans="1:7" x14ac:dyDescent="0.3">
      <c r="A115" s="31" t="s">
        <v>72</v>
      </c>
      <c r="B115" s="120">
        <v>10000</v>
      </c>
      <c r="C115" s="120">
        <v>5000</v>
      </c>
      <c r="D115" s="147">
        <v>3730</v>
      </c>
      <c r="E115" s="108"/>
      <c r="F115" s="11"/>
    </row>
    <row r="116" spans="1:7" ht="14.4" thickBot="1" x14ac:dyDescent="0.35">
      <c r="B116" s="29">
        <f>SUM(B112:B115)</f>
        <v>11700</v>
      </c>
      <c r="C116" s="29">
        <f>SUM(C112:C115)</f>
        <v>5850</v>
      </c>
      <c r="D116" s="149">
        <f>SUM(D112:D115)</f>
        <v>3958</v>
      </c>
      <c r="E116" s="129"/>
      <c r="F116" s="29"/>
    </row>
    <row r="117" spans="1:7" ht="14.4" thickTop="1" x14ac:dyDescent="0.3">
      <c r="B117" s="111"/>
      <c r="C117" s="111"/>
      <c r="D117" s="148"/>
      <c r="F117" s="11"/>
    </row>
    <row r="118" spans="1:7" x14ac:dyDescent="0.3">
      <c r="A118" s="16" t="s">
        <v>77</v>
      </c>
      <c r="B118" s="117"/>
      <c r="C118" s="117"/>
      <c r="D118" s="148"/>
      <c r="F118" s="11"/>
    </row>
    <row r="119" spans="1:7" x14ac:dyDescent="0.3">
      <c r="A119" s="17" t="s">
        <v>15</v>
      </c>
      <c r="B119" s="118">
        <v>500</v>
      </c>
      <c r="C119" s="118">
        <v>1000</v>
      </c>
      <c r="D119" s="147">
        <v>2871</v>
      </c>
      <c r="E119" s="108"/>
      <c r="F119" s="11"/>
    </row>
    <row r="120" spans="1:7" x14ac:dyDescent="0.3">
      <c r="A120" s="17" t="s">
        <v>73</v>
      </c>
      <c r="B120" s="118">
        <v>1000</v>
      </c>
      <c r="C120" s="118">
        <v>500</v>
      </c>
      <c r="D120" s="147">
        <v>197</v>
      </c>
      <c r="E120" s="108"/>
      <c r="F120" s="11"/>
    </row>
    <row r="121" spans="1:7" x14ac:dyDescent="0.3">
      <c r="A121" s="17" t="s">
        <v>16</v>
      </c>
      <c r="B121" s="118">
        <v>0</v>
      </c>
      <c r="C121" s="118">
        <v>0</v>
      </c>
      <c r="D121" s="147">
        <v>158</v>
      </c>
      <c r="E121" s="108"/>
      <c r="F121" s="11"/>
    </row>
    <row r="122" spans="1:7" ht="14.4" thickBot="1" x14ac:dyDescent="0.35">
      <c r="B122" s="29">
        <f>SUM(B118:B121)</f>
        <v>1500</v>
      </c>
      <c r="C122" s="29">
        <f>SUM(C118:C121)</f>
        <v>1500</v>
      </c>
      <c r="D122" s="149">
        <f>SUM(D119:D121)</f>
        <v>3226</v>
      </c>
      <c r="E122" s="129"/>
      <c r="F122" s="29"/>
    </row>
    <row r="123" spans="1:7" ht="14.4" thickTop="1" x14ac:dyDescent="0.3">
      <c r="A123" s="10"/>
      <c r="B123" s="115"/>
      <c r="C123" s="115"/>
      <c r="D123" s="95"/>
      <c r="F123" s="11"/>
    </row>
    <row r="124" spans="1:7" s="2" customFormat="1" x14ac:dyDescent="0.3">
      <c r="A124" s="14" t="s">
        <v>74</v>
      </c>
      <c r="B124" s="116"/>
      <c r="C124" s="116"/>
      <c r="D124" s="151"/>
      <c r="F124" s="15"/>
      <c r="G124" s="13"/>
    </row>
    <row r="125" spans="1:7" x14ac:dyDescent="0.3">
      <c r="A125" s="10"/>
      <c r="B125" s="115"/>
      <c r="C125" s="115"/>
      <c r="D125" s="95"/>
      <c r="F125" s="11"/>
    </row>
    <row r="126" spans="1:7" x14ac:dyDescent="0.3">
      <c r="A126" s="16" t="s">
        <v>83</v>
      </c>
      <c r="B126" s="117"/>
      <c r="C126" s="117"/>
      <c r="D126" s="147"/>
      <c r="F126" s="11"/>
    </row>
    <row r="127" spans="1:7" x14ac:dyDescent="0.3">
      <c r="A127" s="17" t="s">
        <v>75</v>
      </c>
      <c r="B127" s="118">
        <v>1500</v>
      </c>
      <c r="C127" s="118">
        <v>1100</v>
      </c>
      <c r="D127" s="147">
        <v>2900</v>
      </c>
      <c r="E127" s="108"/>
      <c r="F127" s="11"/>
    </row>
    <row r="128" spans="1:7" x14ac:dyDescent="0.3">
      <c r="A128" s="17" t="s">
        <v>273</v>
      </c>
      <c r="B128" s="118">
        <v>2000</v>
      </c>
      <c r="C128" s="118">
        <v>2000</v>
      </c>
      <c r="D128" s="147"/>
      <c r="E128" s="108"/>
      <c r="F128" s="11"/>
    </row>
    <row r="129" spans="1:7" x14ac:dyDescent="0.3">
      <c r="A129" s="17" t="s">
        <v>76</v>
      </c>
      <c r="B129" s="118">
        <v>1000</v>
      </c>
      <c r="C129" s="118">
        <v>1250</v>
      </c>
      <c r="D129" s="147">
        <v>775</v>
      </c>
      <c r="E129" s="108"/>
      <c r="F129" s="11"/>
    </row>
    <row r="130" spans="1:7" x14ac:dyDescent="0.3">
      <c r="A130" s="18" t="s">
        <v>268</v>
      </c>
      <c r="B130" s="118"/>
      <c r="C130" s="118"/>
      <c r="D130" s="147"/>
      <c r="E130" s="108"/>
      <c r="F130" s="11"/>
    </row>
    <row r="131" spans="1:7" ht="14.4" thickBot="1" x14ac:dyDescent="0.35">
      <c r="B131" s="29">
        <f>SUM(B126:B129)</f>
        <v>4500</v>
      </c>
      <c r="C131" s="29">
        <f>SUM(C126:C129)</f>
        <v>4350</v>
      </c>
      <c r="D131" s="149">
        <f>SUM(D127:D130)</f>
        <v>3675</v>
      </c>
      <c r="E131" s="129"/>
      <c r="F131" s="29"/>
    </row>
    <row r="132" spans="1:7" ht="14.4" thickTop="1" x14ac:dyDescent="0.3">
      <c r="A132" s="10"/>
      <c r="B132" s="115"/>
      <c r="C132" s="115"/>
      <c r="D132" s="95"/>
      <c r="F132" s="11"/>
    </row>
    <row r="133" spans="1:7" s="2" customFormat="1" x14ac:dyDescent="0.3">
      <c r="A133" s="14" t="s">
        <v>86</v>
      </c>
      <c r="B133" s="116"/>
      <c r="C133" s="116"/>
      <c r="D133" s="151"/>
      <c r="F133" s="15"/>
      <c r="G133" s="13"/>
    </row>
    <row r="134" spans="1:7" x14ac:dyDescent="0.3">
      <c r="A134" s="10"/>
      <c r="B134" s="115"/>
      <c r="C134" s="115"/>
      <c r="D134" s="95"/>
      <c r="F134" s="11"/>
    </row>
    <row r="135" spans="1:7" x14ac:dyDescent="0.3">
      <c r="A135" s="16" t="s">
        <v>87</v>
      </c>
      <c r="B135" s="117"/>
      <c r="C135" s="117"/>
      <c r="D135" s="148"/>
      <c r="F135" s="11"/>
    </row>
    <row r="136" spans="1:7" x14ac:dyDescent="0.3">
      <c r="A136" s="17" t="s">
        <v>88</v>
      </c>
      <c r="B136" s="118">
        <v>0</v>
      </c>
      <c r="C136" s="118">
        <v>0</v>
      </c>
      <c r="D136" s="147"/>
      <c r="E136" s="108"/>
      <c r="F136" s="11"/>
    </row>
    <row r="137" spans="1:7" ht="14.4" thickBot="1" x14ac:dyDescent="0.35">
      <c r="B137" s="29">
        <f>SUM(B136:B136)</f>
        <v>0</v>
      </c>
      <c r="C137" s="29">
        <f>SUM(C136:C136)</f>
        <v>0</v>
      </c>
      <c r="D137" s="149"/>
      <c r="E137" s="129"/>
      <c r="F137" s="29"/>
    </row>
    <row r="138" spans="1:7" ht="14.4" thickTop="1" x14ac:dyDescent="0.3">
      <c r="B138" s="111"/>
      <c r="C138" s="111"/>
      <c r="D138" s="148"/>
      <c r="F138" s="11"/>
    </row>
    <row r="139" spans="1:7" x14ac:dyDescent="0.3">
      <c r="B139" s="111"/>
      <c r="C139" s="111"/>
      <c r="D139" s="154"/>
      <c r="F139" s="23"/>
    </row>
    <row r="140" spans="1:7" x14ac:dyDescent="0.3">
      <c r="A140" s="6" t="s">
        <v>84</v>
      </c>
      <c r="B140" s="114"/>
      <c r="C140" s="114"/>
      <c r="D140" s="148"/>
      <c r="F140" s="11"/>
    </row>
    <row r="141" spans="1:7" x14ac:dyDescent="0.3">
      <c r="A141" s="24" t="s">
        <v>84</v>
      </c>
      <c r="B141" s="123">
        <v>0</v>
      </c>
      <c r="C141" s="123">
        <v>0</v>
      </c>
      <c r="D141" s="147"/>
      <c r="F141" s="11"/>
    </row>
    <row r="142" spans="1:7" ht="14.4" thickBot="1" x14ac:dyDescent="0.35">
      <c r="B142" s="29">
        <f>B141</f>
        <v>0</v>
      </c>
      <c r="C142" s="29">
        <f>C141</f>
        <v>0</v>
      </c>
      <c r="D142" s="149"/>
      <c r="F142" s="29"/>
    </row>
    <row r="143" spans="1:7" ht="14.4" thickTop="1" x14ac:dyDescent="0.3">
      <c r="B143" s="111"/>
      <c r="C143" s="111"/>
      <c r="D143" s="148"/>
      <c r="F143" s="23"/>
    </row>
    <row r="144" spans="1:7" x14ac:dyDescent="0.3">
      <c r="B144" s="111"/>
      <c r="C144" s="111"/>
      <c r="D144" s="148"/>
      <c r="F144" s="23"/>
    </row>
    <row r="145" spans="1:7" x14ac:dyDescent="0.3">
      <c r="A145" s="6" t="s">
        <v>52</v>
      </c>
      <c r="B145" s="114"/>
      <c r="C145" s="114"/>
      <c r="D145" s="148"/>
      <c r="F145" s="11"/>
    </row>
    <row r="146" spans="1:7" x14ac:dyDescent="0.3">
      <c r="B146" s="111"/>
      <c r="C146" s="111"/>
      <c r="D146" s="148"/>
      <c r="F146" s="11"/>
    </row>
    <row r="147" spans="1:7" s="3" customFormat="1" x14ac:dyDescent="0.3">
      <c r="A147" s="14" t="s">
        <v>51</v>
      </c>
      <c r="B147" s="116"/>
      <c r="C147" s="116"/>
      <c r="D147" s="148"/>
      <c r="F147" s="25"/>
      <c r="G147" s="14"/>
    </row>
    <row r="148" spans="1:7" x14ac:dyDescent="0.3">
      <c r="A148" s="24" t="s">
        <v>300</v>
      </c>
      <c r="B148" s="123">
        <v>3500</v>
      </c>
      <c r="C148" s="123">
        <v>3000</v>
      </c>
      <c r="D148" s="147">
        <v>3082</v>
      </c>
      <c r="E148" s="7"/>
      <c r="F148" s="11"/>
    </row>
    <row r="149" spans="1:7" x14ac:dyDescent="0.3">
      <c r="A149" s="24" t="s">
        <v>17</v>
      </c>
      <c r="B149" s="123">
        <v>5500</v>
      </c>
      <c r="C149" s="123">
        <v>6000</v>
      </c>
      <c r="D149" s="147">
        <v>4498</v>
      </c>
      <c r="F149" s="11"/>
    </row>
    <row r="150" spans="1:7" x14ac:dyDescent="0.3">
      <c r="A150" s="24" t="s">
        <v>18</v>
      </c>
      <c r="B150" s="123">
        <v>3500</v>
      </c>
      <c r="C150" s="123">
        <v>4000</v>
      </c>
      <c r="D150" s="147">
        <v>3122</v>
      </c>
      <c r="F150" s="11"/>
    </row>
    <row r="151" spans="1:7" x14ac:dyDescent="0.3">
      <c r="A151" s="24" t="s">
        <v>19</v>
      </c>
      <c r="B151" s="123">
        <v>6000</v>
      </c>
      <c r="C151" s="123">
        <v>6500</v>
      </c>
      <c r="D151" s="147">
        <v>7055</v>
      </c>
      <c r="F151" s="11"/>
    </row>
    <row r="152" spans="1:7" x14ac:dyDescent="0.3">
      <c r="A152" s="24" t="s">
        <v>265</v>
      </c>
      <c r="B152" s="123">
        <v>2000</v>
      </c>
      <c r="C152" s="123">
        <v>2500</v>
      </c>
      <c r="D152" s="147">
        <v>1525</v>
      </c>
      <c r="F152" s="11"/>
    </row>
    <row r="153" spans="1:7" x14ac:dyDescent="0.3">
      <c r="A153" s="24" t="s">
        <v>299</v>
      </c>
      <c r="B153" s="123"/>
      <c r="C153" s="123">
        <v>2500</v>
      </c>
      <c r="D153" s="147">
        <v>2153</v>
      </c>
      <c r="F153" s="11"/>
    </row>
    <row r="154" spans="1:7" x14ac:dyDescent="0.3">
      <c r="A154" s="128" t="s">
        <v>270</v>
      </c>
      <c r="B154" s="132">
        <v>2500</v>
      </c>
      <c r="C154" s="123">
        <v>1000</v>
      </c>
      <c r="D154" s="147"/>
      <c r="F154" s="11"/>
    </row>
    <row r="155" spans="1:7" ht="14.4" thickBot="1" x14ac:dyDescent="0.35">
      <c r="A155" s="6"/>
      <c r="B155" s="29">
        <f>SUM(B148:B154)</f>
        <v>23000</v>
      </c>
      <c r="C155" s="29">
        <f>SUM(C148:C154)</f>
        <v>25500</v>
      </c>
      <c r="D155" s="149">
        <f>SUM(D148:D154)</f>
        <v>21435</v>
      </c>
      <c r="F155" s="29"/>
    </row>
    <row r="156" spans="1:7" ht="14.4" thickTop="1" x14ac:dyDescent="0.3">
      <c r="B156" s="111"/>
      <c r="C156" s="111"/>
      <c r="D156" s="154"/>
      <c r="F156" s="23"/>
    </row>
    <row r="157" spans="1:7" x14ac:dyDescent="0.3">
      <c r="A157" s="14" t="s">
        <v>278</v>
      </c>
      <c r="B157" s="116"/>
      <c r="C157" s="116"/>
      <c r="D157" s="148"/>
      <c r="F157" s="11"/>
    </row>
    <row r="158" spans="1:7" x14ac:dyDescent="0.3">
      <c r="A158" s="33" t="s">
        <v>266</v>
      </c>
      <c r="B158" s="133">
        <v>50000</v>
      </c>
      <c r="C158" s="11">
        <v>50000</v>
      </c>
      <c r="D158" s="147"/>
      <c r="F158" s="11"/>
      <c r="G158" s="1"/>
    </row>
    <row r="159" spans="1:7" hidden="1" x14ac:dyDescent="0.3">
      <c r="A159" s="24" t="s">
        <v>49</v>
      </c>
      <c r="B159" s="123"/>
      <c r="C159" s="11">
        <v>0</v>
      </c>
      <c r="D159" s="147"/>
      <c r="F159" s="11"/>
      <c r="G159" s="1"/>
    </row>
    <row r="160" spans="1:7" hidden="1" x14ac:dyDescent="0.3">
      <c r="A160" s="24" t="s">
        <v>32</v>
      </c>
      <c r="B160" s="123"/>
      <c r="C160" s="11">
        <v>0</v>
      </c>
      <c r="D160" s="147"/>
      <c r="F160" s="11"/>
      <c r="G160" s="1"/>
    </row>
    <row r="161" spans="1:7" hidden="1" x14ac:dyDescent="0.3">
      <c r="A161" s="24" t="s">
        <v>33</v>
      </c>
      <c r="B161" s="123"/>
      <c r="C161" s="11">
        <v>0</v>
      </c>
      <c r="D161" s="147"/>
      <c r="F161" s="11"/>
      <c r="G161" s="1"/>
    </row>
    <row r="162" spans="1:7" hidden="1" x14ac:dyDescent="0.3">
      <c r="A162" s="24" t="s">
        <v>34</v>
      </c>
      <c r="B162" s="123"/>
      <c r="C162" s="11">
        <v>0</v>
      </c>
      <c r="D162" s="147"/>
      <c r="F162" s="11"/>
      <c r="G162" s="1"/>
    </row>
    <row r="163" spans="1:7" hidden="1" x14ac:dyDescent="0.3">
      <c r="A163" s="24" t="s">
        <v>35</v>
      </c>
      <c r="B163" s="123"/>
      <c r="C163" s="11">
        <v>0</v>
      </c>
      <c r="D163" s="147"/>
      <c r="F163" s="11"/>
      <c r="G163" s="1"/>
    </row>
    <row r="164" spans="1:7" hidden="1" x14ac:dyDescent="0.3">
      <c r="A164" s="24" t="s">
        <v>36</v>
      </c>
      <c r="B164" s="123"/>
      <c r="C164" s="11">
        <v>0</v>
      </c>
      <c r="D164" s="147"/>
      <c r="F164" s="11"/>
      <c r="G164" s="1"/>
    </row>
    <row r="165" spans="1:7" hidden="1" x14ac:dyDescent="0.3">
      <c r="A165" s="24" t="s">
        <v>37</v>
      </c>
      <c r="B165" s="123"/>
      <c r="C165" s="11">
        <v>0</v>
      </c>
      <c r="D165" s="147"/>
      <c r="F165" s="11"/>
      <c r="G165" s="1"/>
    </row>
    <row r="166" spans="1:7" hidden="1" x14ac:dyDescent="0.3">
      <c r="A166" s="24" t="s">
        <v>38</v>
      </c>
      <c r="B166" s="123"/>
      <c r="C166" s="11">
        <v>0</v>
      </c>
      <c r="D166" s="147"/>
      <c r="F166" s="11"/>
      <c r="G166" s="1"/>
    </row>
    <row r="167" spans="1:7" hidden="1" x14ac:dyDescent="0.3">
      <c r="A167" s="24" t="s">
        <v>39</v>
      </c>
      <c r="B167" s="123"/>
      <c r="C167" s="11">
        <v>0</v>
      </c>
      <c r="D167" s="147"/>
      <c r="F167" s="11"/>
      <c r="G167" s="1"/>
    </row>
    <row r="168" spans="1:7" hidden="1" x14ac:dyDescent="0.3">
      <c r="A168" s="24" t="s">
        <v>40</v>
      </c>
      <c r="B168" s="123"/>
      <c r="C168" s="11">
        <v>0</v>
      </c>
      <c r="D168" s="147"/>
      <c r="F168" s="11"/>
      <c r="G168" s="1"/>
    </row>
    <row r="169" spans="1:7" x14ac:dyDescent="0.3">
      <c r="A169" s="102" t="s">
        <v>111</v>
      </c>
      <c r="B169" s="134">
        <v>50000</v>
      </c>
      <c r="C169" s="34">
        <v>50000</v>
      </c>
      <c r="D169" s="147"/>
      <c r="F169" s="11"/>
      <c r="G169" s="1"/>
    </row>
    <row r="170" spans="1:7" x14ac:dyDescent="0.3">
      <c r="A170" s="19" t="s">
        <v>276</v>
      </c>
      <c r="B170" s="121">
        <v>35000</v>
      </c>
      <c r="C170" s="32">
        <v>35000</v>
      </c>
      <c r="D170" s="147"/>
      <c r="F170" s="11"/>
      <c r="G170" s="1"/>
    </row>
    <row r="171" spans="1:7" x14ac:dyDescent="0.3">
      <c r="A171" s="101" t="s">
        <v>108</v>
      </c>
      <c r="B171" s="135">
        <v>10000</v>
      </c>
      <c r="C171" s="32">
        <f>-C65</f>
        <v>-7500</v>
      </c>
      <c r="D171" s="147"/>
      <c r="F171" s="11"/>
      <c r="G171" s="1"/>
    </row>
    <row r="172" spans="1:7" x14ac:dyDescent="0.3">
      <c r="A172" s="101" t="s">
        <v>109</v>
      </c>
      <c r="B172" s="135">
        <v>15000</v>
      </c>
      <c r="C172" s="32">
        <f>-C73</f>
        <v>-7500</v>
      </c>
      <c r="D172" s="147"/>
      <c r="F172" s="11"/>
      <c r="G172" s="1"/>
    </row>
    <row r="173" spans="1:7" x14ac:dyDescent="0.3">
      <c r="A173" s="101" t="s">
        <v>298</v>
      </c>
      <c r="B173" s="135">
        <v>0</v>
      </c>
      <c r="C173" s="32">
        <f>C100</f>
        <v>15000</v>
      </c>
      <c r="D173" s="147"/>
      <c r="F173" s="11"/>
      <c r="G173" s="1"/>
    </row>
    <row r="174" spans="1:7" x14ac:dyDescent="0.3">
      <c r="A174" s="101" t="s">
        <v>110</v>
      </c>
      <c r="B174" s="135">
        <v>10000</v>
      </c>
      <c r="C174" s="32">
        <f>-C115</f>
        <v>-5000</v>
      </c>
      <c r="D174" s="147"/>
      <c r="F174" s="11"/>
      <c r="G174" s="1"/>
    </row>
    <row r="175" spans="1:7" ht="14.4" thickBot="1" x14ac:dyDescent="0.35">
      <c r="A175" s="14"/>
      <c r="B175" s="29">
        <v>0</v>
      </c>
      <c r="C175" s="29">
        <v>0</v>
      </c>
      <c r="D175" s="149"/>
      <c r="F175" s="29"/>
      <c r="G175" s="1"/>
    </row>
    <row r="176" spans="1:7" ht="14.4" thickTop="1" x14ac:dyDescent="0.3">
      <c r="B176" s="111"/>
      <c r="C176" s="111"/>
      <c r="D176" s="148"/>
      <c r="F176" s="11"/>
      <c r="G176" s="1"/>
    </row>
    <row r="177" spans="1:7" x14ac:dyDescent="0.3">
      <c r="A177" s="14" t="s">
        <v>85</v>
      </c>
      <c r="B177" s="116"/>
      <c r="C177" s="116"/>
      <c r="D177" s="148"/>
      <c r="F177" s="11"/>
      <c r="G177" s="1"/>
    </row>
    <row r="178" spans="1:7" x14ac:dyDescent="0.3">
      <c r="A178" s="128" t="s">
        <v>271</v>
      </c>
      <c r="B178" s="132">
        <v>3000</v>
      </c>
      <c r="C178" s="124">
        <v>3500</v>
      </c>
      <c r="D178" s="147">
        <v>2956</v>
      </c>
      <c r="F178" s="11"/>
      <c r="G178" s="1"/>
    </row>
    <row r="179" spans="1:7" x14ac:dyDescent="0.3">
      <c r="A179" s="24" t="s">
        <v>41</v>
      </c>
      <c r="B179" s="123">
        <v>0</v>
      </c>
      <c r="C179" s="123">
        <v>0</v>
      </c>
      <c r="D179" s="147"/>
      <c r="F179" s="11"/>
      <c r="G179" s="1"/>
    </row>
    <row r="180" spans="1:7" x14ac:dyDescent="0.3">
      <c r="A180" s="24" t="s">
        <v>42</v>
      </c>
      <c r="B180" s="123">
        <v>1500</v>
      </c>
      <c r="C180" s="123">
        <v>1700</v>
      </c>
      <c r="D180" s="147">
        <v>749</v>
      </c>
      <c r="F180" s="11"/>
      <c r="G180" s="1"/>
    </row>
    <row r="181" spans="1:7" x14ac:dyDescent="0.3">
      <c r="A181" s="24" t="s">
        <v>43</v>
      </c>
      <c r="B181" s="123">
        <v>1000</v>
      </c>
      <c r="C181" s="123">
        <v>2000</v>
      </c>
      <c r="D181" s="147">
        <v>2620</v>
      </c>
      <c r="F181" s="11"/>
      <c r="G181" s="1"/>
    </row>
    <row r="182" spans="1:7" ht="14.4" thickBot="1" x14ac:dyDescent="0.35">
      <c r="A182" s="6"/>
      <c r="B182" s="29">
        <f>SUM(B178:B181)</f>
        <v>5500</v>
      </c>
      <c r="C182" s="29">
        <f>SUM(C178:C181)</f>
        <v>7200</v>
      </c>
      <c r="D182" s="149">
        <f>SUM(D178:D181)</f>
        <v>6325</v>
      </c>
      <c r="F182" s="29"/>
      <c r="G182" s="1"/>
    </row>
    <row r="183" spans="1:7" ht="14.4" thickTop="1" x14ac:dyDescent="0.3">
      <c r="A183" s="6"/>
      <c r="B183" s="114"/>
      <c r="C183" s="114"/>
      <c r="D183" s="154"/>
      <c r="F183" s="23"/>
      <c r="G183" s="1"/>
    </row>
    <row r="184" spans="1:7" x14ac:dyDescent="0.3">
      <c r="A184" s="14" t="s">
        <v>53</v>
      </c>
      <c r="B184" s="116"/>
      <c r="C184" s="116"/>
      <c r="D184" s="148"/>
      <c r="F184" s="11"/>
      <c r="G184" s="1"/>
    </row>
    <row r="185" spans="1:7" x14ac:dyDescent="0.3">
      <c r="A185" s="24" t="s">
        <v>20</v>
      </c>
      <c r="B185" s="123">
        <v>5000</v>
      </c>
      <c r="C185" s="123">
        <v>6000</v>
      </c>
      <c r="D185" s="147">
        <v>4477</v>
      </c>
      <c r="F185" s="11"/>
      <c r="G185" s="1"/>
    </row>
    <row r="186" spans="1:7" x14ac:dyDescent="0.3">
      <c r="A186" s="24" t="s">
        <v>21</v>
      </c>
      <c r="B186" s="123">
        <v>0</v>
      </c>
      <c r="C186" s="123">
        <v>0</v>
      </c>
      <c r="D186" s="147">
        <v>30</v>
      </c>
      <c r="F186" s="11"/>
      <c r="G186" s="1"/>
    </row>
    <row r="187" spans="1:7" x14ac:dyDescent="0.3">
      <c r="A187" s="24" t="s">
        <v>22</v>
      </c>
      <c r="B187" s="123">
        <v>200</v>
      </c>
      <c r="C187" s="123">
        <v>200</v>
      </c>
      <c r="D187" s="147">
        <v>114</v>
      </c>
      <c r="F187" s="11"/>
      <c r="G187" s="1"/>
    </row>
    <row r="188" spans="1:7" x14ac:dyDescent="0.3">
      <c r="A188" s="24" t="s">
        <v>23</v>
      </c>
      <c r="B188" s="123">
        <v>100</v>
      </c>
      <c r="C188" s="123">
        <v>0</v>
      </c>
      <c r="D188" s="147">
        <v>57</v>
      </c>
      <c r="F188" s="11"/>
      <c r="G188" s="1"/>
    </row>
    <row r="189" spans="1:7" x14ac:dyDescent="0.3">
      <c r="A189" s="24" t="s">
        <v>24</v>
      </c>
      <c r="B189" s="123">
        <v>1000</v>
      </c>
      <c r="C189" s="123">
        <v>1000</v>
      </c>
      <c r="D189" s="147">
        <v>788</v>
      </c>
      <c r="F189" s="11"/>
      <c r="G189" s="1"/>
    </row>
    <row r="190" spans="1:7" x14ac:dyDescent="0.3">
      <c r="A190" s="24" t="s">
        <v>25</v>
      </c>
      <c r="B190" s="123">
        <v>2000</v>
      </c>
      <c r="C190" s="123">
        <v>1000</v>
      </c>
      <c r="D190" s="147">
        <v>423</v>
      </c>
      <c r="F190" s="11"/>
      <c r="G190" s="1"/>
    </row>
    <row r="191" spans="1:7" x14ac:dyDescent="0.3">
      <c r="A191" s="24" t="s">
        <v>26</v>
      </c>
      <c r="B191" s="123">
        <v>0</v>
      </c>
      <c r="C191" s="123">
        <v>0</v>
      </c>
      <c r="D191" s="147"/>
      <c r="E191" s="109"/>
      <c r="F191" s="11"/>
      <c r="G191" s="1"/>
    </row>
    <row r="192" spans="1:7" x14ac:dyDescent="0.3">
      <c r="A192" s="24" t="s">
        <v>27</v>
      </c>
      <c r="B192" s="123">
        <v>0</v>
      </c>
      <c r="C192" s="123">
        <v>300</v>
      </c>
      <c r="D192" s="147">
        <v>413</v>
      </c>
      <c r="F192" s="11"/>
      <c r="G192" s="1"/>
    </row>
    <row r="193" spans="1:7" x14ac:dyDescent="0.3">
      <c r="A193" s="24" t="s">
        <v>28</v>
      </c>
      <c r="B193" s="123">
        <v>0</v>
      </c>
      <c r="C193" s="123">
        <v>100</v>
      </c>
      <c r="D193" s="147">
        <v>166</v>
      </c>
      <c r="F193" s="11"/>
      <c r="G193" s="1"/>
    </row>
    <row r="194" spans="1:7" x14ac:dyDescent="0.3">
      <c r="A194" s="24" t="s">
        <v>29</v>
      </c>
      <c r="B194" s="123">
        <v>0</v>
      </c>
      <c r="C194" s="123">
        <v>0</v>
      </c>
      <c r="D194" s="147"/>
      <c r="E194" s="109"/>
      <c r="F194" s="11"/>
      <c r="G194" s="1"/>
    </row>
    <row r="195" spans="1:7" x14ac:dyDescent="0.3">
      <c r="A195" s="24" t="s">
        <v>53</v>
      </c>
      <c r="B195" s="123">
        <v>0</v>
      </c>
      <c r="C195" s="123">
        <v>0</v>
      </c>
      <c r="D195" s="147">
        <v>121</v>
      </c>
      <c r="E195" s="109"/>
      <c r="F195" s="11"/>
      <c r="G195" s="1"/>
    </row>
    <row r="196" spans="1:7" ht="14.4" thickBot="1" x14ac:dyDescent="0.35">
      <c r="A196" s="14"/>
      <c r="B196" s="29">
        <f>SUM(B185:B195)</f>
        <v>8300</v>
      </c>
      <c r="C196" s="29">
        <f>SUM(C185:C195)</f>
        <v>8600</v>
      </c>
      <c r="D196" s="149">
        <f>SUM(D185:D195)</f>
        <v>6589</v>
      </c>
      <c r="F196" s="29"/>
      <c r="G196" s="1"/>
    </row>
    <row r="197" spans="1:7" ht="14.4" thickTop="1" x14ac:dyDescent="0.3">
      <c r="D197" s="23"/>
      <c r="F197" s="23"/>
      <c r="G197" s="1"/>
    </row>
    <row r="198" spans="1:7" x14ac:dyDescent="0.3">
      <c r="D198" s="11"/>
      <c r="F198" s="11"/>
      <c r="G198" s="1"/>
    </row>
    <row r="199" spans="1:7" x14ac:dyDescent="0.3">
      <c r="D199" s="11"/>
      <c r="F199" s="11"/>
      <c r="G199" s="1"/>
    </row>
    <row r="200" spans="1:7" x14ac:dyDescent="0.3">
      <c r="D200" s="11"/>
      <c r="F200" s="11"/>
      <c r="G200" s="1"/>
    </row>
    <row r="201" spans="1:7" x14ac:dyDescent="0.3">
      <c r="D201" s="11"/>
      <c r="F201" s="11"/>
      <c r="G201" s="1"/>
    </row>
    <row r="202" spans="1:7" x14ac:dyDescent="0.3">
      <c r="D202" s="11"/>
      <c r="F202" s="11"/>
      <c r="G202" s="1"/>
    </row>
    <row r="203" spans="1:7" x14ac:dyDescent="0.3">
      <c r="D203" s="11"/>
      <c r="F203" s="11"/>
      <c r="G203" s="1"/>
    </row>
  </sheetData>
  <mergeCells count="2">
    <mergeCell ref="F40:G40"/>
    <mergeCell ref="F3:G3"/>
  </mergeCells>
  <phoneticPr fontId="5" type="noConversion"/>
  <pageMargins left="0.51181102362204722" right="0.51181102362204722" top="0.55118110236220474" bottom="0.55118110236220474" header="0.31496062992125984" footer="0.31496062992125984"/>
  <pageSetup paperSize="9" scale="78" fitToHeight="0" orientation="landscape" r:id="rId1"/>
  <headerFooter>
    <oddFooter>&amp;L Henri de Wit&amp;CPagina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workbookViewId="0">
      <selection activeCell="C4" sqref="C4"/>
    </sheetView>
  </sheetViews>
  <sheetFormatPr defaultRowHeight="14.4" x14ac:dyDescent="0.3"/>
  <cols>
    <col min="1" max="1" width="3.33203125" customWidth="1"/>
    <col min="2" max="2" width="45.44140625" customWidth="1"/>
    <col min="3" max="4" width="31.88671875" customWidth="1"/>
    <col min="5" max="5" width="2.44140625" customWidth="1"/>
    <col min="6" max="6" width="11.6640625" customWidth="1"/>
    <col min="7" max="7" width="30.5546875" customWidth="1"/>
    <col min="8" max="8" width="10" bestFit="1" customWidth="1"/>
  </cols>
  <sheetData>
    <row r="1" spans="2:7" ht="15" thickBot="1" x14ac:dyDescent="0.35"/>
    <row r="2" spans="2:7" ht="29.4" thickBot="1" x14ac:dyDescent="0.45">
      <c r="B2" s="140" t="s">
        <v>296</v>
      </c>
      <c r="C2" s="145" t="s">
        <v>279</v>
      </c>
      <c r="D2" s="145" t="s">
        <v>297</v>
      </c>
      <c r="E2" s="49"/>
    </row>
    <row r="3" spans="2:7" x14ac:dyDescent="0.3">
      <c r="B3" s="141" t="s">
        <v>261</v>
      </c>
      <c r="C3" s="139"/>
      <c r="D3" s="42"/>
      <c r="E3" s="43"/>
    </row>
    <row r="4" spans="2:7" x14ac:dyDescent="0.3">
      <c r="B4" s="142" t="s">
        <v>282</v>
      </c>
      <c r="C4" s="139">
        <v>22314.22</v>
      </c>
      <c r="D4" s="42">
        <v>0</v>
      </c>
      <c r="E4" s="43"/>
    </row>
    <row r="5" spans="2:7" x14ac:dyDescent="0.3">
      <c r="B5" s="142" t="s">
        <v>283</v>
      </c>
      <c r="C5" s="139">
        <v>1785.14</v>
      </c>
      <c r="D5" s="42">
        <v>0</v>
      </c>
      <c r="E5" s="43"/>
    </row>
    <row r="6" spans="2:7" x14ac:dyDescent="0.3">
      <c r="B6" s="142" t="s">
        <v>290</v>
      </c>
      <c r="C6" s="139">
        <v>2000.24</v>
      </c>
      <c r="D6" s="42">
        <v>0</v>
      </c>
      <c r="E6" s="43"/>
    </row>
    <row r="7" spans="2:7" x14ac:dyDescent="0.3">
      <c r="B7" s="142" t="s">
        <v>284</v>
      </c>
      <c r="C7" s="139">
        <v>476.6</v>
      </c>
      <c r="D7" s="42">
        <v>0</v>
      </c>
      <c r="E7" s="43"/>
    </row>
    <row r="8" spans="2:7" x14ac:dyDescent="0.3">
      <c r="B8" s="142" t="s">
        <v>285</v>
      </c>
      <c r="C8" s="139">
        <v>391.46</v>
      </c>
      <c r="D8" s="42">
        <v>0</v>
      </c>
      <c r="E8" s="43"/>
    </row>
    <row r="9" spans="2:7" x14ac:dyDescent="0.3">
      <c r="B9" s="142" t="s">
        <v>286</v>
      </c>
      <c r="C9" s="139">
        <v>3810.87</v>
      </c>
      <c r="D9" s="42">
        <v>0</v>
      </c>
      <c r="E9" s="43"/>
    </row>
    <row r="10" spans="2:7" x14ac:dyDescent="0.3">
      <c r="B10" s="142" t="s">
        <v>287</v>
      </c>
      <c r="C10" s="139">
        <v>2659.68</v>
      </c>
      <c r="D10" s="42">
        <v>0</v>
      </c>
      <c r="E10" s="43"/>
    </row>
    <row r="11" spans="2:7" x14ac:dyDescent="0.3">
      <c r="B11" s="142" t="s">
        <v>288</v>
      </c>
      <c r="C11" s="139">
        <v>515.74</v>
      </c>
      <c r="D11" s="42">
        <v>0</v>
      </c>
      <c r="E11" s="43"/>
    </row>
    <row r="12" spans="2:7" x14ac:dyDescent="0.3">
      <c r="B12" s="142" t="s">
        <v>289</v>
      </c>
      <c r="C12" s="139">
        <v>236.02</v>
      </c>
      <c r="D12" s="42">
        <v>0</v>
      </c>
      <c r="E12" s="43"/>
    </row>
    <row r="13" spans="2:7" ht="15" thickBot="1" x14ac:dyDescent="0.35">
      <c r="B13" s="143"/>
      <c r="C13" s="144">
        <f>SUM(C4:C12)</f>
        <v>34189.969999999994</v>
      </c>
      <c r="D13" s="40">
        <f>SUM(D5:D7)</f>
        <v>0</v>
      </c>
      <c r="E13" s="43"/>
    </row>
    <row r="14" spans="2:7" ht="15" thickTop="1" x14ac:dyDescent="0.3">
      <c r="B14" s="44"/>
      <c r="C14" s="42"/>
      <c r="D14" s="42"/>
      <c r="E14" s="43"/>
    </row>
    <row r="15" spans="2:7" x14ac:dyDescent="0.3">
      <c r="B15" s="44" t="s">
        <v>118</v>
      </c>
      <c r="C15" s="42"/>
      <c r="D15" s="42"/>
      <c r="E15" s="43"/>
    </row>
    <row r="16" spans="2:7" x14ac:dyDescent="0.3">
      <c r="B16" s="45" t="s">
        <v>82</v>
      </c>
      <c r="C16" s="139">
        <v>8547.5</v>
      </c>
      <c r="D16" s="42">
        <v>0</v>
      </c>
      <c r="E16" s="43"/>
      <c r="G16" s="157"/>
    </row>
    <row r="17" spans="2:8" x14ac:dyDescent="0.3">
      <c r="B17" s="45" t="s">
        <v>59</v>
      </c>
      <c r="C17" s="139">
        <v>8547.49</v>
      </c>
      <c r="D17" s="42">
        <v>0</v>
      </c>
      <c r="E17" s="43"/>
      <c r="G17" s="157"/>
    </row>
    <row r="18" spans="2:8" x14ac:dyDescent="0.3">
      <c r="B18" s="45" t="s">
        <v>78</v>
      </c>
      <c r="C18" s="139">
        <v>8547.49</v>
      </c>
      <c r="D18" s="42">
        <v>0</v>
      </c>
      <c r="E18" s="43"/>
      <c r="G18" s="157"/>
    </row>
    <row r="19" spans="2:8" x14ac:dyDescent="0.3">
      <c r="B19" s="142" t="s">
        <v>291</v>
      </c>
      <c r="C19" s="139">
        <v>8547.49</v>
      </c>
      <c r="D19" s="89">
        <f>D13</f>
        <v>0</v>
      </c>
      <c r="E19" s="43"/>
      <c r="G19" s="90"/>
    </row>
    <row r="20" spans="2:8" ht="15" thickBot="1" x14ac:dyDescent="0.35">
      <c r="B20" s="44"/>
      <c r="C20" s="144">
        <f>SUM(C16:C19)</f>
        <v>34189.969999999994</v>
      </c>
      <c r="D20" s="40">
        <f>SUM(D16:D19)</f>
        <v>0</v>
      </c>
      <c r="E20" s="43"/>
    </row>
    <row r="21" spans="2:8" ht="15" thickTop="1" x14ac:dyDescent="0.3">
      <c r="B21" s="44"/>
      <c r="C21" s="42"/>
      <c r="D21" s="42"/>
      <c r="E21" s="43"/>
    </row>
    <row r="22" spans="2:8" x14ac:dyDescent="0.3">
      <c r="B22" s="44"/>
      <c r="C22" s="42"/>
      <c r="D22" s="42"/>
      <c r="E22" s="43"/>
      <c r="H22" s="38"/>
    </row>
    <row r="23" spans="2:8" ht="15" thickBot="1" x14ac:dyDescent="0.35">
      <c r="B23" s="44" t="s">
        <v>119</v>
      </c>
      <c r="C23" s="144">
        <f>C13-C20</f>
        <v>0</v>
      </c>
      <c r="D23" s="40">
        <f>D13-D20</f>
        <v>0</v>
      </c>
      <c r="E23" s="43"/>
      <c r="H23" s="38"/>
    </row>
    <row r="24" spans="2:8" ht="15.6" thickTop="1" thickBot="1" x14ac:dyDescent="0.35">
      <c r="B24" s="46"/>
      <c r="C24" s="47"/>
      <c r="D24" s="47"/>
      <c r="E24" s="48"/>
      <c r="H24" s="38"/>
    </row>
    <row r="25" spans="2:8" x14ac:dyDescent="0.3">
      <c r="C25" s="39"/>
      <c r="D25" s="39"/>
      <c r="H25" s="38"/>
    </row>
    <row r="26" spans="2:8" ht="15" thickBot="1" x14ac:dyDescent="0.35">
      <c r="C26" s="39"/>
      <c r="D26" s="39"/>
    </row>
    <row r="27" spans="2:8" ht="21.6" thickBot="1" x14ac:dyDescent="0.45">
      <c r="B27" s="50">
        <v>2025</v>
      </c>
      <c r="C27" s="91" t="s">
        <v>116</v>
      </c>
      <c r="D27" s="91" t="s">
        <v>117</v>
      </c>
      <c r="E27" s="49"/>
    </row>
    <row r="28" spans="2:8" x14ac:dyDescent="0.3">
      <c r="B28" s="41"/>
      <c r="C28" s="42"/>
      <c r="D28" s="42"/>
      <c r="E28" s="43"/>
    </row>
    <row r="29" spans="2:8" x14ac:dyDescent="0.3">
      <c r="B29" s="44" t="s">
        <v>261</v>
      </c>
      <c r="C29" s="139">
        <v>31000</v>
      </c>
      <c r="D29" s="139">
        <v>50000</v>
      </c>
      <c r="E29" s="43"/>
    </row>
    <row r="30" spans="2:8" ht="15" thickBot="1" x14ac:dyDescent="0.35">
      <c r="B30" s="44"/>
      <c r="C30" s="144">
        <f>SUM(C29:C29)</f>
        <v>31000</v>
      </c>
      <c r="D30" s="144">
        <f>SUM(D29:D29)</f>
        <v>50000</v>
      </c>
      <c r="E30" s="43"/>
    </row>
    <row r="31" spans="2:8" ht="15" thickTop="1" x14ac:dyDescent="0.3">
      <c r="B31" s="44"/>
      <c r="C31" s="42"/>
      <c r="D31" s="42"/>
      <c r="E31" s="43"/>
    </row>
    <row r="32" spans="2:8" x14ac:dyDescent="0.3">
      <c r="B32" s="44" t="s">
        <v>118</v>
      </c>
      <c r="C32" s="42"/>
      <c r="D32" s="42"/>
      <c r="E32" s="43"/>
    </row>
    <row r="33" spans="2:5" x14ac:dyDescent="0.3">
      <c r="B33" s="45" t="s">
        <v>82</v>
      </c>
      <c r="C33" s="89"/>
      <c r="D33" s="89"/>
      <c r="E33" s="43"/>
    </row>
    <row r="34" spans="2:5" x14ac:dyDescent="0.3">
      <c r="B34" s="45" t="s">
        <v>59</v>
      </c>
      <c r="C34" s="89"/>
      <c r="D34" s="89"/>
      <c r="E34" s="43"/>
    </row>
    <row r="35" spans="2:5" x14ac:dyDescent="0.3">
      <c r="B35" s="45" t="s">
        <v>78</v>
      </c>
      <c r="C35" s="89"/>
      <c r="D35" s="89"/>
      <c r="E35" s="43"/>
    </row>
    <row r="36" spans="2:5" x14ac:dyDescent="0.3">
      <c r="B36" s="45" t="s">
        <v>120</v>
      </c>
      <c r="C36" s="89"/>
      <c r="D36" s="138">
        <v>0</v>
      </c>
      <c r="E36" s="43"/>
    </row>
    <row r="37" spans="2:5" ht="15" thickBot="1" x14ac:dyDescent="0.35">
      <c r="B37" s="44"/>
      <c r="C37" s="40">
        <f>SUM(C33:C36)</f>
        <v>0</v>
      </c>
      <c r="D37" s="40">
        <f>SUM(D33:D36)</f>
        <v>0</v>
      </c>
      <c r="E37" s="43"/>
    </row>
    <row r="38" spans="2:5" ht="15" thickTop="1" x14ac:dyDescent="0.3">
      <c r="B38" s="44"/>
      <c r="C38" s="42"/>
      <c r="D38" s="42"/>
      <c r="E38" s="43"/>
    </row>
    <row r="39" spans="2:5" x14ac:dyDescent="0.3">
      <c r="B39" s="44"/>
      <c r="C39" s="42"/>
      <c r="D39" s="42"/>
      <c r="E39" s="43"/>
    </row>
    <row r="40" spans="2:5" ht="15" thickBot="1" x14ac:dyDescent="0.35">
      <c r="B40" s="44" t="s">
        <v>119</v>
      </c>
      <c r="C40" s="144">
        <f>C30-C37</f>
        <v>31000</v>
      </c>
      <c r="D40" s="144">
        <f>D30-D37</f>
        <v>50000</v>
      </c>
      <c r="E40" s="43"/>
    </row>
    <row r="41" spans="2:5" ht="15.6" thickTop="1" thickBot="1" x14ac:dyDescent="0.35">
      <c r="B41" s="46"/>
      <c r="C41" s="47"/>
      <c r="D41" s="47"/>
      <c r="E41" s="48"/>
    </row>
  </sheetData>
  <mergeCells count="1">
    <mergeCell ref="G16:G1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5"/>
  <sheetViews>
    <sheetView workbookViewId="0">
      <pane ySplit="1" topLeftCell="A108" activePane="bottomLeft" state="frozen"/>
      <selection pane="bottomLeft" activeCell="N146" activeCellId="1" sqref="N112 N146"/>
    </sheetView>
  </sheetViews>
  <sheetFormatPr defaultColWidth="9.109375" defaultRowHeight="13.8" x14ac:dyDescent="0.3"/>
  <cols>
    <col min="1" max="1" width="58.109375" style="51" customWidth="1"/>
    <col min="2" max="13" width="9.6640625" style="51" hidden="1" customWidth="1"/>
    <col min="14" max="14" width="14.44140625" style="51" customWidth="1"/>
    <col min="15" max="16384" width="9.109375" style="51"/>
  </cols>
  <sheetData>
    <row r="1" spans="1:15" x14ac:dyDescent="0.3">
      <c r="A1" s="69" t="s">
        <v>6</v>
      </c>
      <c r="B1" s="70">
        <v>44562</v>
      </c>
      <c r="C1" s="70">
        <v>44593</v>
      </c>
      <c r="D1" s="70">
        <v>44621</v>
      </c>
      <c r="E1" s="70">
        <v>44652</v>
      </c>
      <c r="F1" s="70">
        <v>44682</v>
      </c>
      <c r="G1" s="70">
        <v>44713</v>
      </c>
      <c r="H1" s="70">
        <v>44743</v>
      </c>
      <c r="I1" s="70">
        <v>44774</v>
      </c>
      <c r="J1" s="70">
        <v>44805</v>
      </c>
      <c r="K1" s="70">
        <v>44835</v>
      </c>
      <c r="L1" s="70">
        <v>44866</v>
      </c>
      <c r="M1" s="70">
        <v>44896</v>
      </c>
      <c r="N1" s="71" t="s">
        <v>260</v>
      </c>
    </row>
    <row r="2" spans="1:15" x14ac:dyDescent="0.3">
      <c r="A2" s="51" t="s">
        <v>121</v>
      </c>
    </row>
    <row r="3" spans="1:15" x14ac:dyDescent="0.3">
      <c r="A3" s="51" t="s">
        <v>122</v>
      </c>
    </row>
    <row r="4" spans="1:15" x14ac:dyDescent="0.3">
      <c r="A4" s="51" t="s">
        <v>123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14.4" thickBot="1" x14ac:dyDescent="0.35">
      <c r="A5" s="53" t="s">
        <v>124</v>
      </c>
      <c r="B5" s="54">
        <v>-55000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>
        <f>SUM(B5:M5)</f>
        <v>-55000</v>
      </c>
      <c r="O5" s="52"/>
    </row>
    <row r="6" spans="1:15" ht="15" thickBot="1" x14ac:dyDescent="0.35">
      <c r="A6" s="51" t="s">
        <v>125</v>
      </c>
      <c r="B6" s="55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76">
        <f>SUM(N5)</f>
        <v>-55000</v>
      </c>
      <c r="O6" s="52"/>
    </row>
    <row r="7" spans="1:15" x14ac:dyDescent="0.3">
      <c r="A7" s="51" t="s">
        <v>126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3">
      <c r="A8" s="53" t="s">
        <v>127</v>
      </c>
      <c r="B8" s="54">
        <v>-1781.25</v>
      </c>
      <c r="C8" s="54">
        <v>-37572.19</v>
      </c>
      <c r="D8" s="54">
        <v>-18166.810000000001</v>
      </c>
      <c r="E8" s="54">
        <v>-1594</v>
      </c>
      <c r="F8" s="54">
        <v>-5103.5</v>
      </c>
      <c r="G8" s="54">
        <v>-4813.75</v>
      </c>
      <c r="H8" s="54">
        <v>-1742.25</v>
      </c>
      <c r="I8" s="54">
        <v>-1232.75</v>
      </c>
      <c r="J8" s="54">
        <v>-1202.25</v>
      </c>
      <c r="K8" s="54">
        <v>-130</v>
      </c>
      <c r="L8" s="54">
        <v>-500</v>
      </c>
      <c r="M8" s="54">
        <v>-500</v>
      </c>
      <c r="N8" s="54">
        <f t="shared" ref="N8:N71" si="0">SUM(B8:M8)</f>
        <v>-74338.75</v>
      </c>
      <c r="O8" s="52"/>
    </row>
    <row r="9" spans="1:15" x14ac:dyDescent="0.3">
      <c r="A9" s="53" t="s">
        <v>128</v>
      </c>
      <c r="B9" s="54">
        <v>-130</v>
      </c>
      <c r="C9" s="54">
        <v>-125</v>
      </c>
      <c r="D9" s="54">
        <v>-660</v>
      </c>
      <c r="E9" s="54">
        <v>-30</v>
      </c>
      <c r="F9" s="54">
        <v>-39</v>
      </c>
      <c r="G9" s="54">
        <v>-190</v>
      </c>
      <c r="H9" s="54">
        <v>-134</v>
      </c>
      <c r="I9" s="54">
        <v>-34</v>
      </c>
      <c r="J9" s="54">
        <v>-34</v>
      </c>
      <c r="K9" s="54">
        <v>-346.5</v>
      </c>
      <c r="L9" s="54"/>
      <c r="M9" s="54"/>
      <c r="N9" s="54">
        <f t="shared" si="0"/>
        <v>-1722.5</v>
      </c>
      <c r="O9" s="52"/>
    </row>
    <row r="10" spans="1:15" ht="14.4" thickBot="1" x14ac:dyDescent="0.35">
      <c r="A10" s="53" t="s">
        <v>129</v>
      </c>
      <c r="B10" s="54"/>
      <c r="C10" s="54"/>
      <c r="D10" s="54"/>
      <c r="E10" s="54"/>
      <c r="F10" s="54">
        <v>-1000</v>
      </c>
      <c r="G10" s="54"/>
      <c r="H10" s="54"/>
      <c r="I10" s="54"/>
      <c r="J10" s="54"/>
      <c r="K10" s="54"/>
      <c r="L10" s="54"/>
      <c r="M10" s="54"/>
      <c r="N10" s="54">
        <f t="shared" si="0"/>
        <v>-1000</v>
      </c>
      <c r="O10" s="52"/>
    </row>
    <row r="11" spans="1:15" ht="15" thickBot="1" x14ac:dyDescent="0.35">
      <c r="A11" s="51" t="s">
        <v>130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2"/>
      <c r="M11" s="52"/>
      <c r="N11" s="76">
        <f t="shared" ref="N11" si="1">SUM(N8:N10)</f>
        <v>-77061.25</v>
      </c>
      <c r="O11" s="52"/>
    </row>
    <row r="12" spans="1:15" x14ac:dyDescent="0.3">
      <c r="A12" s="51" t="s">
        <v>131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5" ht="14.4" thickBot="1" x14ac:dyDescent="0.35">
      <c r="A13" s="53" t="s">
        <v>132</v>
      </c>
      <c r="B13" s="54"/>
      <c r="C13" s="54"/>
      <c r="D13" s="54"/>
      <c r="E13" s="54"/>
      <c r="F13" s="54">
        <v>-35</v>
      </c>
      <c r="G13" s="54"/>
      <c r="H13" s="54"/>
      <c r="I13" s="54"/>
      <c r="J13" s="54"/>
      <c r="K13" s="54"/>
      <c r="L13" s="54"/>
      <c r="M13" s="54"/>
      <c r="N13" s="54">
        <f t="shared" si="0"/>
        <v>-35</v>
      </c>
      <c r="O13" s="52"/>
    </row>
    <row r="14" spans="1:15" ht="15" thickBot="1" x14ac:dyDescent="0.35">
      <c r="A14" s="51" t="s">
        <v>133</v>
      </c>
      <c r="B14" s="52"/>
      <c r="C14" s="52"/>
      <c r="D14" s="52"/>
      <c r="E14" s="52"/>
      <c r="F14" s="55"/>
      <c r="G14" s="52"/>
      <c r="H14" s="52"/>
      <c r="I14" s="52"/>
      <c r="J14" s="52"/>
      <c r="K14" s="52"/>
      <c r="L14" s="52"/>
      <c r="M14" s="52"/>
      <c r="N14" s="76">
        <f>SUM(N13)</f>
        <v>-35</v>
      </c>
      <c r="O14" s="52"/>
    </row>
    <row r="15" spans="1:15" x14ac:dyDescent="0.3">
      <c r="A15" s="51" t="s">
        <v>134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4.4" thickBot="1" x14ac:dyDescent="0.35">
      <c r="A16" s="53" t="s">
        <v>135</v>
      </c>
      <c r="B16" s="54"/>
      <c r="C16" s="54"/>
      <c r="D16" s="54"/>
      <c r="E16" s="54"/>
      <c r="F16" s="54"/>
      <c r="G16" s="54"/>
      <c r="H16" s="54"/>
      <c r="I16" s="54"/>
      <c r="J16" s="54">
        <v>-5000</v>
      </c>
      <c r="K16" s="54"/>
      <c r="L16" s="54"/>
      <c r="M16" s="54"/>
      <c r="N16" s="54">
        <f t="shared" si="0"/>
        <v>-5000</v>
      </c>
      <c r="O16" s="52"/>
    </row>
    <row r="17" spans="1:15" ht="15" thickBot="1" x14ac:dyDescent="0.35">
      <c r="A17" s="51" t="s">
        <v>136</v>
      </c>
      <c r="B17" s="52"/>
      <c r="C17" s="52"/>
      <c r="D17" s="52"/>
      <c r="E17" s="52"/>
      <c r="F17" s="52"/>
      <c r="G17" s="52"/>
      <c r="H17" s="52"/>
      <c r="I17" s="52"/>
      <c r="J17" s="55"/>
      <c r="K17" s="52"/>
      <c r="L17" s="52"/>
      <c r="M17" s="52"/>
      <c r="N17" s="76">
        <f>SUM(N16)</f>
        <v>-5000</v>
      </c>
      <c r="O17" s="52"/>
    </row>
    <row r="18" spans="1:15" x14ac:dyDescent="0.3">
      <c r="A18" s="51" t="s">
        <v>137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1:15" x14ac:dyDescent="0.3">
      <c r="A19" s="53" t="s">
        <v>138</v>
      </c>
      <c r="B19" s="54">
        <v>-55.39</v>
      </c>
      <c r="C19" s="54">
        <v>-54.33</v>
      </c>
      <c r="D19" s="54">
        <v>-27.72</v>
      </c>
      <c r="E19" s="54">
        <v>-118.53</v>
      </c>
      <c r="F19" s="54">
        <v>-55.2</v>
      </c>
      <c r="G19" s="54">
        <v>-41.77</v>
      </c>
      <c r="H19" s="54">
        <v>-16.670000000000002</v>
      </c>
      <c r="I19" s="54">
        <v>-19.29</v>
      </c>
      <c r="J19" s="54">
        <v>-44.49</v>
      </c>
      <c r="K19" s="54">
        <v>-41.2</v>
      </c>
      <c r="L19" s="54">
        <v>-40</v>
      </c>
      <c r="M19" s="54">
        <v>-40</v>
      </c>
      <c r="N19" s="54">
        <f t="shared" si="0"/>
        <v>-554.59</v>
      </c>
      <c r="O19" s="52"/>
    </row>
    <row r="20" spans="1:15" x14ac:dyDescent="0.3">
      <c r="A20" s="53" t="s">
        <v>139</v>
      </c>
      <c r="B20" s="54">
        <v>365.6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>
        <f t="shared" si="0"/>
        <v>365.6</v>
      </c>
      <c r="O20" s="52"/>
    </row>
    <row r="21" spans="1:15" x14ac:dyDescent="0.3">
      <c r="A21" s="53" t="s">
        <v>140</v>
      </c>
      <c r="B21" s="54"/>
      <c r="C21" s="54"/>
      <c r="D21" s="54"/>
      <c r="E21" s="54">
        <v>-19.100000000000001</v>
      </c>
      <c r="F21" s="54"/>
      <c r="G21" s="54"/>
      <c r="H21" s="54"/>
      <c r="I21" s="54"/>
      <c r="J21" s="54"/>
      <c r="K21" s="54"/>
      <c r="L21" s="54"/>
      <c r="M21" s="54"/>
      <c r="N21" s="54">
        <f t="shared" si="0"/>
        <v>-19.100000000000001</v>
      </c>
      <c r="O21" s="52"/>
    </row>
    <row r="22" spans="1:15" ht="14.4" thickBot="1" x14ac:dyDescent="0.35">
      <c r="A22" s="53" t="s">
        <v>141</v>
      </c>
      <c r="B22" s="54"/>
      <c r="C22" s="54">
        <v>-75</v>
      </c>
      <c r="D22" s="54">
        <v>-145.37</v>
      </c>
      <c r="E22" s="54">
        <v>-25</v>
      </c>
      <c r="F22" s="54">
        <v>-120.36</v>
      </c>
      <c r="G22" s="54">
        <v>-2987.54</v>
      </c>
      <c r="H22" s="54">
        <v>-50</v>
      </c>
      <c r="I22" s="54"/>
      <c r="J22" s="54">
        <v>-190.72</v>
      </c>
      <c r="K22" s="54">
        <v>-50</v>
      </c>
      <c r="L22" s="54"/>
      <c r="M22" s="54">
        <v>-14000</v>
      </c>
      <c r="N22" s="54">
        <f t="shared" si="0"/>
        <v>-17643.989999999998</v>
      </c>
      <c r="O22" s="52"/>
    </row>
    <row r="23" spans="1:15" ht="15" thickBot="1" x14ac:dyDescent="0.35">
      <c r="A23" s="51" t="s">
        <v>142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2"/>
      <c r="M23" s="52"/>
      <c r="N23" s="76">
        <f>SUM(N19:N22)</f>
        <v>-17852.079999999998</v>
      </c>
      <c r="O23" s="52"/>
    </row>
    <row r="24" spans="1:15" x14ac:dyDescent="0.3">
      <c r="A24" s="51" t="s">
        <v>143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2"/>
      <c r="M24" s="52"/>
      <c r="N24" s="55"/>
      <c r="O24" s="52"/>
    </row>
    <row r="25" spans="1:15" x14ac:dyDescent="0.3">
      <c r="A25" s="51" t="s">
        <v>144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3">
      <c r="A26" s="51" t="s">
        <v>145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15" x14ac:dyDescent="0.3">
      <c r="A27" s="51" t="s">
        <v>146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15" x14ac:dyDescent="0.3">
      <c r="A28" s="51" t="s">
        <v>147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5" x14ac:dyDescent="0.3">
      <c r="A29" s="53" t="s">
        <v>148</v>
      </c>
      <c r="B29" s="54">
        <v>83.16</v>
      </c>
      <c r="C29" s="54">
        <v>88.08</v>
      </c>
      <c r="D29" s="54">
        <v>86.57</v>
      </c>
      <c r="E29" s="54">
        <v>101.81</v>
      </c>
      <c r="F29" s="54">
        <v>105.91</v>
      </c>
      <c r="G29" s="54">
        <v>80.63</v>
      </c>
      <c r="H29" s="54">
        <v>84.24</v>
      </c>
      <c r="I29" s="54">
        <v>72.319999999999993</v>
      </c>
      <c r="J29" s="54">
        <v>63.31</v>
      </c>
      <c r="K29" s="54">
        <v>70</v>
      </c>
      <c r="L29" s="54">
        <v>70</v>
      </c>
      <c r="M29" s="54">
        <v>70</v>
      </c>
      <c r="N29" s="54">
        <f t="shared" si="0"/>
        <v>976.03</v>
      </c>
      <c r="O29" s="52"/>
    </row>
    <row r="30" spans="1:15" x14ac:dyDescent="0.3">
      <c r="A30" s="53" t="s">
        <v>149</v>
      </c>
      <c r="B30" s="54"/>
      <c r="C30" s="54"/>
      <c r="D30" s="54">
        <v>210.59</v>
      </c>
      <c r="E30" s="54">
        <v>93</v>
      </c>
      <c r="F30" s="54"/>
      <c r="G30" s="54">
        <v>12.6</v>
      </c>
      <c r="H30" s="54">
        <v>499.7</v>
      </c>
      <c r="I30" s="54">
        <v>396.2</v>
      </c>
      <c r="J30" s="54">
        <v>287</v>
      </c>
      <c r="K30" s="54">
        <v>228</v>
      </c>
      <c r="L30" s="54">
        <v>250</v>
      </c>
      <c r="M30" s="54">
        <v>250</v>
      </c>
      <c r="N30" s="54">
        <f t="shared" si="0"/>
        <v>2227.09</v>
      </c>
      <c r="O30" s="52"/>
    </row>
    <row r="31" spans="1:15" ht="14.4" thickBot="1" x14ac:dyDescent="0.35">
      <c r="A31" s="56" t="s">
        <v>31</v>
      </c>
      <c r="B31" s="57"/>
      <c r="C31" s="57"/>
      <c r="D31" s="57"/>
      <c r="E31" s="57"/>
      <c r="F31" s="57"/>
      <c r="G31" s="57"/>
      <c r="H31" s="57"/>
      <c r="I31" s="57"/>
      <c r="J31" s="58"/>
      <c r="K31" s="58"/>
      <c r="L31" s="58"/>
      <c r="M31" s="58">
        <f>Personeelskosten!C16</f>
        <v>8547.5</v>
      </c>
      <c r="N31" s="75">
        <f t="shared" si="0"/>
        <v>8547.5</v>
      </c>
      <c r="O31" s="52"/>
    </row>
    <row r="32" spans="1:15" ht="15" thickBot="1" x14ac:dyDescent="0.35">
      <c r="A32" s="59" t="s">
        <v>150</v>
      </c>
      <c r="B32" s="60">
        <f>SUM(B29:B31)</f>
        <v>83.16</v>
      </c>
      <c r="C32" s="60">
        <f t="shared" ref="C32:N32" si="2">SUM(C29:C31)</f>
        <v>88.08</v>
      </c>
      <c r="D32" s="60">
        <f t="shared" si="2"/>
        <v>297.15999999999997</v>
      </c>
      <c r="E32" s="60">
        <f t="shared" si="2"/>
        <v>194.81</v>
      </c>
      <c r="F32" s="60">
        <f t="shared" si="2"/>
        <v>105.91</v>
      </c>
      <c r="G32" s="60">
        <f t="shared" si="2"/>
        <v>93.22999999999999</v>
      </c>
      <c r="H32" s="60">
        <f t="shared" si="2"/>
        <v>583.93999999999994</v>
      </c>
      <c r="I32" s="60">
        <f t="shared" si="2"/>
        <v>468.52</v>
      </c>
      <c r="J32" s="60">
        <f t="shared" si="2"/>
        <v>350.31</v>
      </c>
      <c r="K32" s="60">
        <f t="shared" si="2"/>
        <v>298</v>
      </c>
      <c r="L32" s="60">
        <f t="shared" si="2"/>
        <v>320</v>
      </c>
      <c r="M32" s="73">
        <f t="shared" si="2"/>
        <v>8867.5</v>
      </c>
      <c r="N32" s="76">
        <f t="shared" si="2"/>
        <v>11750.619999999999</v>
      </c>
      <c r="O32" s="52"/>
    </row>
    <row r="33" spans="1:15" x14ac:dyDescent="0.3">
      <c r="A33" s="51" t="s">
        <v>151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>
        <f t="shared" si="0"/>
        <v>0</v>
      </c>
      <c r="O33" s="52"/>
    </row>
    <row r="34" spans="1:15" x14ac:dyDescent="0.3">
      <c r="A34" s="53" t="s">
        <v>152</v>
      </c>
      <c r="B34" s="54">
        <v>-1800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>
        <f t="shared" si="0"/>
        <v>-1800</v>
      </c>
      <c r="O34" s="52"/>
    </row>
    <row r="35" spans="1:15" x14ac:dyDescent="0.3">
      <c r="A35" s="53" t="s">
        <v>153</v>
      </c>
      <c r="B35" s="54"/>
      <c r="C35" s="54"/>
      <c r="D35" s="54">
        <v>2883.3</v>
      </c>
      <c r="E35" s="54"/>
      <c r="F35" s="54">
        <v>3465</v>
      </c>
      <c r="G35" s="54">
        <v>3416.53</v>
      </c>
      <c r="H35" s="54">
        <v>418.85</v>
      </c>
      <c r="I35" s="54"/>
      <c r="J35" s="54"/>
      <c r="K35" s="54">
        <v>1666</v>
      </c>
      <c r="L35" s="54"/>
      <c r="M35" s="54"/>
      <c r="N35" s="54">
        <f t="shared" si="0"/>
        <v>11849.68</v>
      </c>
      <c r="O35" s="52"/>
    </row>
    <row r="36" spans="1:15" x14ac:dyDescent="0.3">
      <c r="A36" s="53" t="s">
        <v>154</v>
      </c>
      <c r="B36" s="54"/>
      <c r="C36" s="54"/>
      <c r="D36" s="54"/>
      <c r="E36" s="54"/>
      <c r="F36" s="54"/>
      <c r="G36" s="54"/>
      <c r="H36" s="54"/>
      <c r="I36" s="54"/>
      <c r="J36" s="54">
        <v>1451.5</v>
      </c>
      <c r="K36" s="54"/>
      <c r="L36" s="54"/>
      <c r="M36" s="54"/>
      <c r="N36" s="54">
        <f t="shared" si="0"/>
        <v>1451.5</v>
      </c>
      <c r="O36" s="52"/>
    </row>
    <row r="37" spans="1:15" x14ac:dyDescent="0.3">
      <c r="A37" s="53" t="s">
        <v>155</v>
      </c>
      <c r="B37" s="54"/>
      <c r="C37" s="54"/>
      <c r="D37" s="54">
        <v>108.07</v>
      </c>
      <c r="E37" s="54">
        <v>72.47</v>
      </c>
      <c r="F37" s="54"/>
      <c r="G37" s="54"/>
      <c r="H37" s="54">
        <v>27.72</v>
      </c>
      <c r="I37" s="54"/>
      <c r="J37" s="54">
        <v>126.95</v>
      </c>
      <c r="K37" s="54">
        <v>12.95</v>
      </c>
      <c r="L37" s="54">
        <v>200</v>
      </c>
      <c r="M37" s="54"/>
      <c r="N37" s="54">
        <f t="shared" si="0"/>
        <v>548.16</v>
      </c>
      <c r="O37" s="52"/>
    </row>
    <row r="38" spans="1:15" x14ac:dyDescent="0.3">
      <c r="A38" s="53" t="s">
        <v>156</v>
      </c>
      <c r="B38" s="54"/>
      <c r="C38" s="54"/>
      <c r="D38" s="54"/>
      <c r="E38" s="54"/>
      <c r="F38" s="54"/>
      <c r="G38" s="54"/>
      <c r="H38" s="54"/>
      <c r="I38" s="54"/>
      <c r="J38" s="54"/>
      <c r="K38" s="54">
        <v>10.55</v>
      </c>
      <c r="L38" s="54"/>
      <c r="M38" s="54"/>
      <c r="N38" s="54">
        <f t="shared" si="0"/>
        <v>10.55</v>
      </c>
      <c r="O38" s="52"/>
    </row>
    <row r="39" spans="1:15" x14ac:dyDescent="0.3">
      <c r="A39" s="53" t="s">
        <v>157</v>
      </c>
      <c r="B39" s="54"/>
      <c r="C39" s="54"/>
      <c r="D39" s="54">
        <v>600.79999999999995</v>
      </c>
      <c r="E39" s="54"/>
      <c r="F39" s="54"/>
      <c r="G39" s="54"/>
      <c r="H39" s="54"/>
      <c r="I39" s="54"/>
      <c r="J39" s="54"/>
      <c r="K39" s="54"/>
      <c r="L39" s="54"/>
      <c r="M39" s="54"/>
      <c r="N39" s="54">
        <f t="shared" si="0"/>
        <v>600.79999999999995</v>
      </c>
      <c r="O39" s="52"/>
    </row>
    <row r="40" spans="1:15" ht="14.4" thickBot="1" x14ac:dyDescent="0.35">
      <c r="A40" s="56" t="s">
        <v>31</v>
      </c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>
        <f>Personeelskosten!C17</f>
        <v>8547.49</v>
      </c>
      <c r="N40" s="75">
        <f t="shared" si="0"/>
        <v>8547.49</v>
      </c>
      <c r="O40" s="52"/>
    </row>
    <row r="41" spans="1:15" ht="15" thickBot="1" x14ac:dyDescent="0.35">
      <c r="A41" s="59" t="s">
        <v>158</v>
      </c>
      <c r="B41" s="60">
        <f>SUM(B34:B40)</f>
        <v>-1800</v>
      </c>
      <c r="C41" s="60">
        <f t="shared" ref="C41:N41" si="3">SUM(C34:C40)</f>
        <v>0</v>
      </c>
      <c r="D41" s="60">
        <f t="shared" si="3"/>
        <v>3592.17</v>
      </c>
      <c r="E41" s="60">
        <f t="shared" si="3"/>
        <v>72.47</v>
      </c>
      <c r="F41" s="60">
        <f t="shared" si="3"/>
        <v>3465</v>
      </c>
      <c r="G41" s="60">
        <f t="shared" si="3"/>
        <v>3416.53</v>
      </c>
      <c r="H41" s="60">
        <f t="shared" si="3"/>
        <v>446.57000000000005</v>
      </c>
      <c r="I41" s="60">
        <f t="shared" si="3"/>
        <v>0</v>
      </c>
      <c r="J41" s="60">
        <f t="shared" si="3"/>
        <v>1578.45</v>
      </c>
      <c r="K41" s="60">
        <f t="shared" si="3"/>
        <v>1689.5</v>
      </c>
      <c r="L41" s="60">
        <f t="shared" si="3"/>
        <v>200</v>
      </c>
      <c r="M41" s="73">
        <f t="shared" si="3"/>
        <v>8547.49</v>
      </c>
      <c r="N41" s="76">
        <f t="shared" si="3"/>
        <v>21208.18</v>
      </c>
      <c r="O41" s="52"/>
    </row>
    <row r="42" spans="1:15" x14ac:dyDescent="0.3">
      <c r="A42" s="51" t="s">
        <v>159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>
        <f t="shared" si="0"/>
        <v>0</v>
      </c>
      <c r="O42" s="52"/>
    </row>
    <row r="43" spans="1:15" x14ac:dyDescent="0.3">
      <c r="A43" s="53" t="s">
        <v>160</v>
      </c>
      <c r="B43" s="54"/>
      <c r="C43" s="54"/>
      <c r="D43" s="54"/>
      <c r="E43" s="54"/>
      <c r="F43" s="54"/>
      <c r="G43" s="54"/>
      <c r="H43" s="54">
        <v>3106.59</v>
      </c>
      <c r="I43" s="54"/>
      <c r="J43" s="54"/>
      <c r="K43" s="54">
        <v>37.520000000000003</v>
      </c>
      <c r="L43" s="54"/>
      <c r="M43" s="54"/>
      <c r="N43" s="54">
        <f t="shared" si="0"/>
        <v>3144.11</v>
      </c>
      <c r="O43" s="52"/>
    </row>
    <row r="44" spans="1:15" x14ac:dyDescent="0.3">
      <c r="A44" s="53" t="s">
        <v>161</v>
      </c>
      <c r="B44" s="54"/>
      <c r="C44" s="54"/>
      <c r="D44" s="54"/>
      <c r="E44" s="54"/>
      <c r="F44" s="54"/>
      <c r="G44" s="54"/>
      <c r="H44" s="54">
        <v>900</v>
      </c>
      <c r="I44" s="54"/>
      <c r="J44" s="54"/>
      <c r="K44" s="54"/>
      <c r="L44" s="54"/>
      <c r="M44" s="54"/>
      <c r="N44" s="54">
        <f t="shared" si="0"/>
        <v>900</v>
      </c>
      <c r="O44" s="52"/>
    </row>
    <row r="45" spans="1:15" x14ac:dyDescent="0.3">
      <c r="A45" s="53" t="s">
        <v>162</v>
      </c>
      <c r="B45" s="54"/>
      <c r="C45" s="54"/>
      <c r="D45" s="54">
        <v>714.03</v>
      </c>
      <c r="E45" s="54"/>
      <c r="F45" s="54"/>
      <c r="G45" s="54">
        <v>89.04</v>
      </c>
      <c r="H45" s="54">
        <v>11.76</v>
      </c>
      <c r="I45" s="54"/>
      <c r="J45" s="54"/>
      <c r="K45" s="54"/>
      <c r="L45" s="54"/>
      <c r="M45" s="54"/>
      <c r="N45" s="54">
        <f t="shared" si="0"/>
        <v>814.82999999999993</v>
      </c>
      <c r="O45" s="52"/>
    </row>
    <row r="46" spans="1:15" x14ac:dyDescent="0.3">
      <c r="A46" s="53" t="s">
        <v>263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85">
        <f>1452/2</f>
        <v>726</v>
      </c>
      <c r="N46" s="54">
        <f t="shared" si="0"/>
        <v>726</v>
      </c>
      <c r="O46" s="52"/>
    </row>
    <row r="47" spans="1:15" ht="14.4" thickBot="1" x14ac:dyDescent="0.35">
      <c r="A47" s="53" t="s">
        <v>163</v>
      </c>
      <c r="B47" s="54">
        <v>1089</v>
      </c>
      <c r="C47" s="54">
        <v>51.88</v>
      </c>
      <c r="D47" s="54"/>
      <c r="E47" s="54"/>
      <c r="F47" s="54">
        <v>68.5</v>
      </c>
      <c r="G47" s="54"/>
      <c r="H47" s="54"/>
      <c r="I47" s="54"/>
      <c r="J47" s="54"/>
      <c r="K47" s="54"/>
      <c r="L47" s="54"/>
      <c r="M47" s="54"/>
      <c r="N47" s="74">
        <f t="shared" si="0"/>
        <v>1209.3800000000001</v>
      </c>
      <c r="O47" s="52"/>
    </row>
    <row r="48" spans="1:15" ht="15" thickBot="1" x14ac:dyDescent="0.35">
      <c r="A48" s="51" t="s">
        <v>164</v>
      </c>
      <c r="B48" s="55"/>
      <c r="C48" s="55"/>
      <c r="D48" s="55"/>
      <c r="E48" s="52"/>
      <c r="F48" s="55"/>
      <c r="G48" s="55"/>
      <c r="H48" s="55"/>
      <c r="I48" s="52"/>
      <c r="J48" s="52"/>
      <c r="K48" s="55"/>
      <c r="L48" s="52"/>
      <c r="M48" s="52"/>
      <c r="N48" s="78">
        <f>SUM(N43:N47)</f>
        <v>6794.3200000000006</v>
      </c>
      <c r="O48" s="52"/>
    </row>
    <row r="49" spans="1:15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2"/>
      <c r="M49" s="52"/>
      <c r="N49" s="55"/>
      <c r="O49" s="52"/>
    </row>
    <row r="50" spans="1:15" x14ac:dyDescent="0.3">
      <c r="A50" s="51" t="s">
        <v>165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5" x14ac:dyDescent="0.3">
      <c r="A51" s="51" t="s">
        <v>166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5" x14ac:dyDescent="0.3">
      <c r="A52" s="53" t="s">
        <v>167</v>
      </c>
      <c r="B52" s="54"/>
      <c r="C52" s="54"/>
      <c r="D52" s="54">
        <v>245</v>
      </c>
      <c r="E52" s="54"/>
      <c r="F52" s="54">
        <v>2367.35</v>
      </c>
      <c r="G52" s="54"/>
      <c r="H52" s="54">
        <v>2367.35</v>
      </c>
      <c r="I52" s="54"/>
      <c r="J52" s="54"/>
      <c r="K52" s="54"/>
      <c r="L52" s="54"/>
      <c r="M52" s="54">
        <v>2367.35</v>
      </c>
      <c r="N52" s="54">
        <f t="shared" si="0"/>
        <v>7347.0499999999993</v>
      </c>
      <c r="O52" s="52"/>
    </row>
    <row r="53" spans="1:15" x14ac:dyDescent="0.3">
      <c r="A53" s="53" t="s">
        <v>168</v>
      </c>
      <c r="B53" s="54"/>
      <c r="C53" s="54">
        <v>2495.0500000000002</v>
      </c>
      <c r="D53" s="54"/>
      <c r="E53" s="54"/>
      <c r="F53" s="54">
        <v>2391.64</v>
      </c>
      <c r="G53" s="54"/>
      <c r="H53" s="54">
        <v>2374.56</v>
      </c>
      <c r="I53" s="54"/>
      <c r="J53" s="54"/>
      <c r="K53" s="54"/>
      <c r="L53" s="54"/>
      <c r="M53" s="54">
        <v>2374.56</v>
      </c>
      <c r="N53" s="54">
        <f t="shared" si="0"/>
        <v>9635.81</v>
      </c>
      <c r="O53" s="52"/>
    </row>
    <row r="54" spans="1:15" x14ac:dyDescent="0.3">
      <c r="A54" s="53" t="s">
        <v>169</v>
      </c>
      <c r="B54" s="54"/>
      <c r="C54" s="54">
        <v>960.6</v>
      </c>
      <c r="D54" s="54"/>
      <c r="E54" s="54"/>
      <c r="F54" s="54">
        <v>964.66</v>
      </c>
      <c r="G54" s="54"/>
      <c r="H54" s="54">
        <v>1112.57</v>
      </c>
      <c r="I54" s="54"/>
      <c r="J54" s="54"/>
      <c r="K54" s="54"/>
      <c r="L54" s="54"/>
      <c r="M54" s="54">
        <v>1112.57</v>
      </c>
      <c r="N54" s="54">
        <f t="shared" si="0"/>
        <v>4150.3999999999996</v>
      </c>
      <c r="O54" s="52"/>
    </row>
    <row r="55" spans="1:15" ht="14.4" thickBot="1" x14ac:dyDescent="0.35">
      <c r="A55" s="53" t="s">
        <v>170</v>
      </c>
      <c r="B55" s="54">
        <v>3000</v>
      </c>
      <c r="C55" s="54"/>
      <c r="D55" s="54"/>
      <c r="E55" s="54">
        <v>3000</v>
      </c>
      <c r="F55" s="54"/>
      <c r="G55" s="54">
        <v>61.42</v>
      </c>
      <c r="H55" s="54">
        <v>3354.06</v>
      </c>
      <c r="I55" s="54">
        <v>10.4</v>
      </c>
      <c r="J55" s="54">
        <v>296.52</v>
      </c>
      <c r="K55" s="54"/>
      <c r="L55" s="54"/>
      <c r="M55" s="54">
        <v>3354.06</v>
      </c>
      <c r="N55" s="74">
        <f t="shared" si="0"/>
        <v>13076.46</v>
      </c>
      <c r="O55" s="52"/>
    </row>
    <row r="56" spans="1:15" ht="15" thickBot="1" x14ac:dyDescent="0.35">
      <c r="A56" s="51" t="s">
        <v>171</v>
      </c>
      <c r="B56" s="55"/>
      <c r="C56" s="55"/>
      <c r="D56" s="55"/>
      <c r="E56" s="55"/>
      <c r="F56" s="55"/>
      <c r="G56" s="55"/>
      <c r="H56" s="55"/>
      <c r="I56" s="55"/>
      <c r="J56" s="55"/>
      <c r="K56" s="52"/>
      <c r="L56" s="52"/>
      <c r="M56" s="52"/>
      <c r="N56" s="78">
        <f>SUM(N52:N55)</f>
        <v>34209.72</v>
      </c>
      <c r="O56" s="52"/>
    </row>
    <row r="57" spans="1:15" x14ac:dyDescent="0.3">
      <c r="A57" s="51" t="s">
        <v>172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>
        <f t="shared" si="0"/>
        <v>0</v>
      </c>
      <c r="O57" s="52"/>
    </row>
    <row r="58" spans="1:15" x14ac:dyDescent="0.3">
      <c r="A58" s="53" t="s">
        <v>173</v>
      </c>
      <c r="B58" s="54">
        <v>637.66999999999996</v>
      </c>
      <c r="C58" s="54">
        <v>21.18</v>
      </c>
      <c r="D58" s="54"/>
      <c r="E58" s="54">
        <v>128.13999999999999</v>
      </c>
      <c r="F58" s="54">
        <v>22.87</v>
      </c>
      <c r="G58" s="54"/>
      <c r="H58" s="54">
        <v>18</v>
      </c>
      <c r="I58" s="54">
        <v>8.4700000000000006</v>
      </c>
      <c r="J58" s="54">
        <v>106.92</v>
      </c>
      <c r="K58" s="54"/>
      <c r="L58" s="54"/>
      <c r="M58" s="54">
        <v>100</v>
      </c>
      <c r="N58" s="54">
        <f t="shared" si="0"/>
        <v>1043.25</v>
      </c>
      <c r="O58" s="52"/>
    </row>
    <row r="59" spans="1:15" ht="14.4" thickBot="1" x14ac:dyDescent="0.35">
      <c r="A59" s="53" t="s">
        <v>174</v>
      </c>
      <c r="B59" s="54"/>
      <c r="C59" s="54"/>
      <c r="D59" s="54"/>
      <c r="E59" s="54"/>
      <c r="F59" s="54"/>
      <c r="G59" s="54"/>
      <c r="H59" s="54"/>
      <c r="I59" s="54"/>
      <c r="J59" s="54">
        <v>71.680000000000007</v>
      </c>
      <c r="K59" s="54"/>
      <c r="L59" s="54"/>
      <c r="M59" s="54"/>
      <c r="N59" s="74">
        <f t="shared" si="0"/>
        <v>71.680000000000007</v>
      </c>
      <c r="O59" s="52"/>
    </row>
    <row r="60" spans="1:15" ht="16.2" thickBot="1" x14ac:dyDescent="0.35">
      <c r="A60" s="51" t="s">
        <v>175</v>
      </c>
      <c r="B60" s="55"/>
      <c r="C60" s="55"/>
      <c r="D60" s="52"/>
      <c r="E60" s="55"/>
      <c r="F60" s="55"/>
      <c r="G60" s="52"/>
      <c r="H60" s="55"/>
      <c r="I60" s="55"/>
      <c r="J60" s="55"/>
      <c r="K60" s="52"/>
      <c r="L60" s="52"/>
      <c r="M60" s="52"/>
      <c r="N60" s="79">
        <f>SUM(N58:N59)</f>
        <v>1114.93</v>
      </c>
      <c r="O60" s="52"/>
    </row>
    <row r="61" spans="1:15" x14ac:dyDescent="0.3">
      <c r="A61" s="51" t="s">
        <v>176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</row>
    <row r="62" spans="1:15" x14ac:dyDescent="0.3">
      <c r="A62" s="53" t="s">
        <v>177</v>
      </c>
      <c r="B62" s="54"/>
      <c r="C62" s="54">
        <v>1972.78</v>
      </c>
      <c r="D62" s="54"/>
      <c r="E62" s="54"/>
      <c r="F62" s="54"/>
      <c r="G62" s="54"/>
      <c r="H62" s="54"/>
      <c r="I62" s="54"/>
      <c r="J62" s="54"/>
      <c r="K62" s="54"/>
      <c r="L62" s="54"/>
      <c r="M62" s="54">
        <v>250</v>
      </c>
      <c r="N62" s="74">
        <f t="shared" si="0"/>
        <v>2222.7799999999997</v>
      </c>
      <c r="O62" s="52"/>
    </row>
    <row r="63" spans="1:15" ht="14.4" thickBot="1" x14ac:dyDescent="0.35">
      <c r="A63" s="53" t="s">
        <v>263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85">
        <f>1452/2</f>
        <v>726</v>
      </c>
      <c r="N63" s="54">
        <f>SUM(B63:M63)</f>
        <v>726</v>
      </c>
      <c r="O63" s="52"/>
    </row>
    <row r="64" spans="1:15" ht="16.2" thickBot="1" x14ac:dyDescent="0.35">
      <c r="A64" s="51" t="s">
        <v>178</v>
      </c>
      <c r="B64" s="52"/>
      <c r="C64" s="55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79">
        <f>SUM(N62:N63)</f>
        <v>2948.7799999999997</v>
      </c>
      <c r="O64" s="52"/>
    </row>
    <row r="65" spans="1:15" x14ac:dyDescent="0.3">
      <c r="A65" s="51" t="s">
        <v>179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>
        <f t="shared" si="0"/>
        <v>0</v>
      </c>
      <c r="O65" s="52"/>
    </row>
    <row r="66" spans="1:15" x14ac:dyDescent="0.3">
      <c r="A66" s="53" t="s">
        <v>180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>
        <f t="shared" si="0"/>
        <v>0</v>
      </c>
      <c r="O66" s="52"/>
    </row>
    <row r="67" spans="1:15" x14ac:dyDescent="0.3">
      <c r="A67" s="53" t="s">
        <v>181</v>
      </c>
      <c r="B67" s="54"/>
      <c r="C67" s="54"/>
      <c r="D67" s="54"/>
      <c r="E67" s="54"/>
      <c r="F67" s="54">
        <v>400</v>
      </c>
      <c r="G67" s="54">
        <v>30</v>
      </c>
      <c r="H67" s="54">
        <v>100</v>
      </c>
      <c r="I67" s="54"/>
      <c r="J67" s="54">
        <v>30</v>
      </c>
      <c r="K67" s="54"/>
      <c r="L67" s="54"/>
      <c r="M67" s="54">
        <v>200</v>
      </c>
      <c r="N67" s="54">
        <f t="shared" si="0"/>
        <v>760</v>
      </c>
      <c r="O67" s="52"/>
    </row>
    <row r="68" spans="1:15" x14ac:dyDescent="0.3">
      <c r="A68" s="53" t="s">
        <v>182</v>
      </c>
      <c r="B68" s="54"/>
      <c r="C68" s="54"/>
      <c r="D68" s="54"/>
      <c r="E68" s="54"/>
      <c r="F68" s="54"/>
      <c r="G68" s="54"/>
      <c r="H68" s="54"/>
      <c r="I68" s="54">
        <v>55</v>
      </c>
      <c r="J68" s="54"/>
      <c r="K68" s="54"/>
      <c r="L68" s="54"/>
      <c r="M68" s="54"/>
      <c r="N68" s="54">
        <f t="shared" si="0"/>
        <v>55</v>
      </c>
      <c r="O68" s="52"/>
    </row>
    <row r="69" spans="1:15" x14ac:dyDescent="0.3">
      <c r="A69" s="53" t="s">
        <v>183</v>
      </c>
      <c r="B69" s="54"/>
      <c r="C69" s="54"/>
      <c r="D69" s="54">
        <v>165.07</v>
      </c>
      <c r="E69" s="54">
        <v>16.8</v>
      </c>
      <c r="F69" s="54">
        <v>257.60000000000002</v>
      </c>
      <c r="G69" s="54">
        <v>35.200000000000003</v>
      </c>
      <c r="H69" s="54">
        <v>259.27999999999997</v>
      </c>
      <c r="I69" s="54">
        <v>89.42</v>
      </c>
      <c r="J69" s="54">
        <v>62.55</v>
      </c>
      <c r="K69" s="54"/>
      <c r="L69" s="54"/>
      <c r="M69" s="54">
        <v>300</v>
      </c>
      <c r="N69" s="54">
        <f t="shared" si="0"/>
        <v>1185.92</v>
      </c>
      <c r="O69" s="52"/>
    </row>
    <row r="70" spans="1:15" x14ac:dyDescent="0.3">
      <c r="A70" s="53" t="s">
        <v>184</v>
      </c>
      <c r="B70" s="54">
        <v>10.5</v>
      </c>
      <c r="C70" s="54"/>
      <c r="D70" s="54">
        <v>5.8</v>
      </c>
      <c r="E70" s="54">
        <v>14</v>
      </c>
      <c r="F70" s="54"/>
      <c r="G70" s="54"/>
      <c r="H70" s="54"/>
      <c r="I70" s="54"/>
      <c r="J70" s="54"/>
      <c r="K70" s="54"/>
      <c r="L70" s="54"/>
      <c r="M70" s="54">
        <v>25</v>
      </c>
      <c r="N70" s="54">
        <f t="shared" si="0"/>
        <v>55.3</v>
      </c>
      <c r="O70" s="52"/>
    </row>
    <row r="71" spans="1:15" ht="14.4" thickBot="1" x14ac:dyDescent="0.35">
      <c r="A71" s="56" t="s">
        <v>31</v>
      </c>
      <c r="B71" s="57"/>
      <c r="C71" s="57"/>
      <c r="D71" s="57"/>
      <c r="E71" s="57"/>
      <c r="F71" s="57"/>
      <c r="G71" s="57"/>
      <c r="H71" s="57"/>
      <c r="I71" s="57"/>
      <c r="J71" s="58"/>
      <c r="K71" s="58"/>
      <c r="L71" s="58"/>
      <c r="M71" s="58">
        <f>Personeelskosten!C18</f>
        <v>8547.49</v>
      </c>
      <c r="N71" s="75">
        <f t="shared" si="0"/>
        <v>8547.49</v>
      </c>
      <c r="O71" s="52"/>
    </row>
    <row r="72" spans="1:15" ht="16.2" thickBot="1" x14ac:dyDescent="0.35">
      <c r="A72" s="59" t="s">
        <v>185</v>
      </c>
      <c r="B72" s="60">
        <f>SUM(B66:B71)</f>
        <v>10.5</v>
      </c>
      <c r="C72" s="60">
        <f t="shared" ref="C72:N72" si="4">SUM(C66:C71)</f>
        <v>0</v>
      </c>
      <c r="D72" s="60">
        <f t="shared" si="4"/>
        <v>170.87</v>
      </c>
      <c r="E72" s="60">
        <f t="shared" si="4"/>
        <v>30.8</v>
      </c>
      <c r="F72" s="60">
        <f t="shared" si="4"/>
        <v>657.6</v>
      </c>
      <c r="G72" s="60">
        <f t="shared" si="4"/>
        <v>65.2</v>
      </c>
      <c r="H72" s="60">
        <f t="shared" si="4"/>
        <v>359.28</v>
      </c>
      <c r="I72" s="60">
        <f t="shared" si="4"/>
        <v>144.42000000000002</v>
      </c>
      <c r="J72" s="60">
        <f t="shared" si="4"/>
        <v>92.55</v>
      </c>
      <c r="K72" s="60">
        <f t="shared" si="4"/>
        <v>0</v>
      </c>
      <c r="L72" s="60">
        <f t="shared" si="4"/>
        <v>0</v>
      </c>
      <c r="M72" s="73">
        <f t="shared" si="4"/>
        <v>9072.49</v>
      </c>
      <c r="N72" s="77">
        <f t="shared" si="4"/>
        <v>10603.71</v>
      </c>
      <c r="O72" s="52"/>
    </row>
    <row r="73" spans="1:15" x14ac:dyDescent="0.3">
      <c r="A73" s="51" t="s">
        <v>186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1:15" x14ac:dyDescent="0.3">
      <c r="A74" s="53" t="s">
        <v>187</v>
      </c>
      <c r="B74" s="54"/>
      <c r="C74" s="54"/>
      <c r="D74" s="54">
        <v>305</v>
      </c>
      <c r="E74" s="54"/>
      <c r="F74" s="54"/>
      <c r="G74" s="54">
        <v>330</v>
      </c>
      <c r="H74" s="54"/>
      <c r="I74" s="54"/>
      <c r="J74" s="54"/>
      <c r="K74" s="54"/>
      <c r="L74" s="54"/>
      <c r="M74" s="54">
        <v>600</v>
      </c>
      <c r="N74" s="54">
        <f t="shared" ref="N74:N136" si="5">SUM(B74:M74)</f>
        <v>1235</v>
      </c>
      <c r="O74" s="52"/>
    </row>
    <row r="75" spans="1:15" ht="14.4" thickBot="1" x14ac:dyDescent="0.35">
      <c r="A75" s="53" t="s">
        <v>188</v>
      </c>
      <c r="B75" s="54">
        <v>-1200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74">
        <f t="shared" si="5"/>
        <v>-1200</v>
      </c>
      <c r="O75" s="52"/>
    </row>
    <row r="76" spans="1:15" ht="16.2" thickBot="1" x14ac:dyDescent="0.35">
      <c r="A76" s="51" t="s">
        <v>189</v>
      </c>
      <c r="B76" s="55"/>
      <c r="C76" s="52"/>
      <c r="D76" s="55"/>
      <c r="E76" s="52"/>
      <c r="F76" s="52"/>
      <c r="G76" s="55"/>
      <c r="H76" s="52"/>
      <c r="I76" s="52"/>
      <c r="J76" s="52"/>
      <c r="K76" s="52"/>
      <c r="L76" s="52"/>
      <c r="M76" s="52"/>
      <c r="N76" s="79">
        <f>SUM(N74:N75)</f>
        <v>35</v>
      </c>
      <c r="O76" s="52"/>
    </row>
    <row r="77" spans="1:15" x14ac:dyDescent="0.3">
      <c r="A77" s="51" t="s">
        <v>190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</row>
    <row r="78" spans="1:15" x14ac:dyDescent="0.3">
      <c r="A78" s="53" t="s">
        <v>191</v>
      </c>
      <c r="B78" s="54"/>
      <c r="C78" s="54"/>
      <c r="D78" s="54"/>
      <c r="E78" s="54">
        <v>116.43</v>
      </c>
      <c r="F78" s="54"/>
      <c r="G78" s="54">
        <v>3375.27</v>
      </c>
      <c r="H78" s="54"/>
      <c r="I78" s="54">
        <v>41.98</v>
      </c>
      <c r="J78" s="54"/>
      <c r="K78" s="54">
        <v>23.25</v>
      </c>
      <c r="L78" s="54"/>
      <c r="M78" s="85">
        <v>1000</v>
      </c>
      <c r="N78" s="54">
        <f t="shared" si="5"/>
        <v>4556.93</v>
      </c>
      <c r="O78" s="52"/>
    </row>
    <row r="79" spans="1:15" ht="14.4" thickBot="1" x14ac:dyDescent="0.35">
      <c r="A79" s="56" t="s">
        <v>31</v>
      </c>
      <c r="B79" s="57"/>
      <c r="C79" s="57"/>
      <c r="D79" s="57"/>
      <c r="E79" s="57"/>
      <c r="F79" s="57"/>
      <c r="G79" s="57"/>
      <c r="H79" s="57"/>
      <c r="I79" s="57"/>
      <c r="J79" s="58"/>
      <c r="K79" s="58"/>
      <c r="L79" s="58"/>
      <c r="M79" s="58">
        <f>Personeelskosten!D19</f>
        <v>0</v>
      </c>
      <c r="N79" s="75">
        <f t="shared" si="5"/>
        <v>0</v>
      </c>
      <c r="O79" s="52"/>
    </row>
    <row r="80" spans="1:15" ht="16.2" thickBot="1" x14ac:dyDescent="0.35">
      <c r="A80" s="59" t="s">
        <v>192</v>
      </c>
      <c r="B80" s="61">
        <f>SUM(B78:B79)</f>
        <v>0</v>
      </c>
      <c r="C80" s="61">
        <f t="shared" ref="C80:N80" si="6">SUM(C78:C79)</f>
        <v>0</v>
      </c>
      <c r="D80" s="61">
        <f t="shared" si="6"/>
        <v>0</v>
      </c>
      <c r="E80" s="61">
        <f t="shared" si="6"/>
        <v>116.43</v>
      </c>
      <c r="F80" s="61">
        <f t="shared" si="6"/>
        <v>0</v>
      </c>
      <c r="G80" s="61">
        <f t="shared" si="6"/>
        <v>3375.27</v>
      </c>
      <c r="H80" s="61">
        <f t="shared" si="6"/>
        <v>0</v>
      </c>
      <c r="I80" s="61">
        <f t="shared" si="6"/>
        <v>41.98</v>
      </c>
      <c r="J80" s="61">
        <f t="shared" si="6"/>
        <v>0</v>
      </c>
      <c r="K80" s="61">
        <f t="shared" si="6"/>
        <v>23.25</v>
      </c>
      <c r="L80" s="61">
        <f t="shared" si="6"/>
        <v>0</v>
      </c>
      <c r="M80" s="80">
        <f t="shared" si="6"/>
        <v>1000</v>
      </c>
      <c r="N80" s="81">
        <f t="shared" si="6"/>
        <v>4556.93</v>
      </c>
      <c r="O80" s="52"/>
    </row>
    <row r="81" spans="1:15" x14ac:dyDescent="0.3">
      <c r="A81" s="51" t="s">
        <v>193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</row>
    <row r="82" spans="1:15" x14ac:dyDescent="0.3">
      <c r="A82" s="53" t="s">
        <v>194</v>
      </c>
      <c r="B82" s="54"/>
      <c r="C82" s="54"/>
      <c r="D82" s="54">
        <v>484.96</v>
      </c>
      <c r="E82" s="54">
        <v>25.52</v>
      </c>
      <c r="F82" s="54"/>
      <c r="G82" s="54">
        <v>417.2</v>
      </c>
      <c r="H82" s="54">
        <v>210.56</v>
      </c>
      <c r="I82" s="54"/>
      <c r="J82" s="54">
        <v>59.8</v>
      </c>
      <c r="K82" s="54"/>
      <c r="L82" s="54"/>
      <c r="M82" s="54">
        <v>250</v>
      </c>
      <c r="N82" s="54">
        <f t="shared" si="5"/>
        <v>1448.04</v>
      </c>
      <c r="O82" s="52"/>
    </row>
    <row r="83" spans="1:15" ht="14.4" thickBot="1" x14ac:dyDescent="0.35">
      <c r="A83" s="53" t="s">
        <v>195</v>
      </c>
      <c r="B83" s="54"/>
      <c r="C83" s="54"/>
      <c r="D83" s="54"/>
      <c r="E83" s="54"/>
      <c r="F83" s="54"/>
      <c r="G83" s="54"/>
      <c r="H83" s="54">
        <v>26.15</v>
      </c>
      <c r="I83" s="54"/>
      <c r="J83" s="54"/>
      <c r="K83" s="54"/>
      <c r="L83" s="54"/>
      <c r="M83" s="54"/>
      <c r="N83" s="54">
        <f t="shared" si="5"/>
        <v>26.15</v>
      </c>
      <c r="O83" s="52"/>
    </row>
    <row r="84" spans="1:15" ht="16.2" thickBot="1" x14ac:dyDescent="0.35">
      <c r="A84" s="51" t="s">
        <v>196</v>
      </c>
      <c r="B84" s="52"/>
      <c r="C84" s="52"/>
      <c r="D84" s="55"/>
      <c r="E84" s="55"/>
      <c r="F84" s="52"/>
      <c r="G84" s="55"/>
      <c r="H84" s="55"/>
      <c r="I84" s="52"/>
      <c r="J84" s="55"/>
      <c r="K84" s="52"/>
      <c r="L84" s="52"/>
      <c r="M84" s="52"/>
      <c r="N84" s="81">
        <f>SUM(N82:N83)</f>
        <v>1474.19</v>
      </c>
      <c r="O84" s="52"/>
    </row>
    <row r="85" spans="1:15" x14ac:dyDescent="0.3"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2"/>
      <c r="M85" s="52"/>
      <c r="N85" s="55"/>
      <c r="O85" s="52"/>
    </row>
    <row r="86" spans="1:15" x14ac:dyDescent="0.3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</row>
    <row r="87" spans="1:15" x14ac:dyDescent="0.3">
      <c r="A87" s="51" t="s">
        <v>197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</row>
    <row r="88" spans="1:15" ht="14.4" thickBot="1" x14ac:dyDescent="0.35">
      <c r="A88" s="53" t="s">
        <v>198</v>
      </c>
      <c r="B88" s="54">
        <v>750</v>
      </c>
      <c r="C88" s="54">
        <v>150</v>
      </c>
      <c r="D88" s="54"/>
      <c r="E88" s="54"/>
      <c r="F88" s="54"/>
      <c r="G88" s="54">
        <v>35.94</v>
      </c>
      <c r="H88" s="54"/>
      <c r="I88" s="54">
        <v>41.98</v>
      </c>
      <c r="J88" s="54"/>
      <c r="K88" s="54"/>
      <c r="L88" s="54"/>
      <c r="M88" s="54">
        <v>50</v>
      </c>
      <c r="N88" s="54">
        <f t="shared" si="5"/>
        <v>1027.92</v>
      </c>
      <c r="O88" s="52"/>
    </row>
    <row r="89" spans="1:15" ht="16.2" thickBot="1" x14ac:dyDescent="0.35">
      <c r="A89" s="51" t="s">
        <v>199</v>
      </c>
      <c r="B89" s="55"/>
      <c r="C89" s="55"/>
      <c r="D89" s="52"/>
      <c r="E89" s="52"/>
      <c r="F89" s="52"/>
      <c r="G89" s="55"/>
      <c r="H89" s="52"/>
      <c r="I89" s="55"/>
      <c r="J89" s="52"/>
      <c r="K89" s="52"/>
      <c r="L89" s="52"/>
      <c r="M89" s="52"/>
      <c r="N89" s="79">
        <f>N88</f>
        <v>1027.92</v>
      </c>
      <c r="O89" s="52"/>
    </row>
    <row r="90" spans="1:15" x14ac:dyDescent="0.3">
      <c r="A90" s="51" t="s">
        <v>200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</row>
    <row r="91" spans="1:15" x14ac:dyDescent="0.3">
      <c r="A91" s="53" t="s">
        <v>201</v>
      </c>
      <c r="B91" s="54"/>
      <c r="C91" s="54"/>
      <c r="D91" s="54">
        <v>130.47999999999999</v>
      </c>
      <c r="E91" s="54"/>
      <c r="F91" s="54"/>
      <c r="G91" s="54">
        <v>377.44</v>
      </c>
      <c r="H91" s="54">
        <v>104.44</v>
      </c>
      <c r="I91" s="54"/>
      <c r="J91" s="54">
        <v>301.27999999999997</v>
      </c>
      <c r="K91" s="54"/>
      <c r="L91" s="54"/>
      <c r="M91" s="54">
        <v>300</v>
      </c>
      <c r="N91" s="54">
        <f t="shared" si="5"/>
        <v>1213.6399999999999</v>
      </c>
      <c r="O91" s="52"/>
    </row>
    <row r="92" spans="1:15" ht="14.4" thickBot="1" x14ac:dyDescent="0.35">
      <c r="A92" s="53" t="s">
        <v>202</v>
      </c>
      <c r="B92" s="54"/>
      <c r="C92" s="54"/>
      <c r="D92" s="54"/>
      <c r="E92" s="54"/>
      <c r="F92" s="54"/>
      <c r="G92" s="54"/>
      <c r="H92" s="54"/>
      <c r="I92" s="54"/>
      <c r="J92" s="54">
        <v>25</v>
      </c>
      <c r="K92" s="54"/>
      <c r="L92" s="54"/>
      <c r="M92" s="54">
        <v>10</v>
      </c>
      <c r="N92" s="54">
        <f t="shared" si="5"/>
        <v>35</v>
      </c>
      <c r="O92" s="52"/>
    </row>
    <row r="93" spans="1:15" ht="16.2" thickBot="1" x14ac:dyDescent="0.35">
      <c r="A93" s="51" t="s">
        <v>203</v>
      </c>
      <c r="B93" s="52"/>
      <c r="C93" s="52"/>
      <c r="D93" s="55"/>
      <c r="E93" s="52"/>
      <c r="F93" s="52"/>
      <c r="G93" s="55"/>
      <c r="H93" s="55"/>
      <c r="I93" s="52"/>
      <c r="J93" s="55"/>
      <c r="K93" s="52"/>
      <c r="L93" s="52"/>
      <c r="M93" s="52"/>
      <c r="N93" s="81">
        <f t="shared" ref="N93" si="7">SUM(N91:N92)</f>
        <v>1248.6399999999999</v>
      </c>
      <c r="O93" s="52"/>
    </row>
    <row r="94" spans="1:15" x14ac:dyDescent="0.3">
      <c r="A94" s="51" t="s">
        <v>204</v>
      </c>
      <c r="B94" s="55"/>
      <c r="C94" s="55"/>
      <c r="D94" s="55"/>
      <c r="E94" s="52"/>
      <c r="F94" s="52"/>
      <c r="G94" s="55"/>
      <c r="H94" s="55"/>
      <c r="I94" s="55"/>
      <c r="J94" s="55"/>
      <c r="K94" s="52"/>
      <c r="L94" s="52"/>
      <c r="M94" s="52"/>
      <c r="N94" s="55"/>
      <c r="O94" s="52"/>
    </row>
    <row r="95" spans="1:15" x14ac:dyDescent="0.3">
      <c r="A95" s="51" t="s">
        <v>205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2"/>
      <c r="M95" s="52"/>
      <c r="N95" s="55"/>
      <c r="O95" s="52"/>
    </row>
    <row r="96" spans="1:15" x14ac:dyDescent="0.3">
      <c r="A96" s="51" t="s">
        <v>206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</row>
    <row r="97" spans="1:15" x14ac:dyDescent="0.3">
      <c r="A97" s="51" t="s">
        <v>207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>
        <f t="shared" si="5"/>
        <v>0</v>
      </c>
      <c r="O97" s="52"/>
    </row>
    <row r="98" spans="1:15" ht="14.4" thickBot="1" x14ac:dyDescent="0.35">
      <c r="A98" s="53" t="s">
        <v>208</v>
      </c>
      <c r="B98" s="54"/>
      <c r="C98" s="54"/>
      <c r="D98" s="54"/>
      <c r="E98" s="54"/>
      <c r="F98" s="54"/>
      <c r="G98" s="54"/>
      <c r="H98" s="54">
        <v>2125</v>
      </c>
      <c r="I98" s="54"/>
      <c r="J98" s="54"/>
      <c r="K98" s="54"/>
      <c r="L98" s="54"/>
      <c r="M98" s="54"/>
      <c r="N98" s="54">
        <f t="shared" si="5"/>
        <v>2125</v>
      </c>
      <c r="O98" s="52"/>
    </row>
    <row r="99" spans="1:15" ht="16.2" thickBot="1" x14ac:dyDescent="0.35">
      <c r="A99" s="51" t="s">
        <v>209</v>
      </c>
      <c r="B99" s="52"/>
      <c r="C99" s="52"/>
      <c r="D99" s="52"/>
      <c r="E99" s="52"/>
      <c r="F99" s="52"/>
      <c r="G99" s="52"/>
      <c r="H99" s="55"/>
      <c r="I99" s="52"/>
      <c r="J99" s="52"/>
      <c r="K99" s="52"/>
      <c r="L99" s="52"/>
      <c r="M99" s="52"/>
      <c r="N99" s="79">
        <f>N98</f>
        <v>2125</v>
      </c>
      <c r="O99" s="52"/>
    </row>
    <row r="100" spans="1:15" x14ac:dyDescent="0.3">
      <c r="A100" s="51" t="s">
        <v>210</v>
      </c>
      <c r="B100" s="52"/>
      <c r="C100" s="52"/>
      <c r="D100" s="52"/>
      <c r="E100" s="52"/>
      <c r="F100" s="52"/>
      <c r="G100" s="52"/>
      <c r="H100" s="55"/>
      <c r="I100" s="52"/>
      <c r="J100" s="52"/>
      <c r="K100" s="52"/>
      <c r="L100" s="52"/>
      <c r="M100" s="52"/>
      <c r="N100" s="55"/>
      <c r="O100" s="52"/>
    </row>
    <row r="101" spans="1:15" x14ac:dyDescent="0.3">
      <c r="A101" s="51" t="s">
        <v>211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</row>
    <row r="102" spans="1:15" x14ac:dyDescent="0.3">
      <c r="A102" s="51" t="s">
        <v>212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>
        <f t="shared" si="5"/>
        <v>0</v>
      </c>
      <c r="O102" s="52"/>
    </row>
    <row r="103" spans="1:15" x14ac:dyDescent="0.3">
      <c r="A103" s="53" t="s">
        <v>213</v>
      </c>
      <c r="B103" s="54">
        <v>5282.86</v>
      </c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>
        <f t="shared" si="5"/>
        <v>5282.86</v>
      </c>
      <c r="O103" s="52"/>
    </row>
    <row r="104" spans="1:15" x14ac:dyDescent="0.3">
      <c r="A104" s="53" t="s">
        <v>214</v>
      </c>
      <c r="B104" s="54">
        <v>5103.78</v>
      </c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>
        <f t="shared" si="5"/>
        <v>5103.78</v>
      </c>
      <c r="O104" s="52"/>
    </row>
    <row r="105" spans="1:15" x14ac:dyDescent="0.3">
      <c r="A105" s="53" t="s">
        <v>215</v>
      </c>
      <c r="B105" s="54">
        <v>5395.39</v>
      </c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>
        <f t="shared" si="5"/>
        <v>5395.39</v>
      </c>
      <c r="O105" s="52"/>
    </row>
    <row r="106" spans="1:15" x14ac:dyDescent="0.3">
      <c r="A106" s="53" t="s">
        <v>216</v>
      </c>
      <c r="B106" s="54">
        <v>5935.05</v>
      </c>
      <c r="C106" s="54">
        <v>-2613.6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>
        <f t="shared" si="5"/>
        <v>3321.4500000000003</v>
      </c>
      <c r="O106" s="52"/>
    </row>
    <row r="107" spans="1:15" x14ac:dyDescent="0.3">
      <c r="A107" s="53" t="s">
        <v>217</v>
      </c>
      <c r="B107" s="54"/>
      <c r="C107" s="54"/>
      <c r="D107" s="54"/>
      <c r="E107" s="54">
        <v>2254.56</v>
      </c>
      <c r="F107" s="54">
        <v>385.98</v>
      </c>
      <c r="G107" s="54">
        <v>142.18</v>
      </c>
      <c r="H107" s="54">
        <v>1575.95</v>
      </c>
      <c r="I107" s="54"/>
      <c r="J107" s="54"/>
      <c r="K107" s="54"/>
      <c r="L107" s="54"/>
      <c r="M107" s="54">
        <v>500</v>
      </c>
      <c r="N107" s="54">
        <f t="shared" si="5"/>
        <v>4858.67</v>
      </c>
      <c r="O107" s="52"/>
    </row>
    <row r="108" spans="1:15" ht="14.4" thickBot="1" x14ac:dyDescent="0.35">
      <c r="A108" s="53" t="s">
        <v>218</v>
      </c>
      <c r="B108" s="54">
        <v>1452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85">
        <v>-1452</v>
      </c>
      <c r="N108" s="54">
        <f t="shared" si="5"/>
        <v>0</v>
      </c>
      <c r="O108" s="52"/>
    </row>
    <row r="109" spans="1:15" ht="16.2" thickBot="1" x14ac:dyDescent="0.35">
      <c r="A109" s="51" t="s">
        <v>219</v>
      </c>
      <c r="B109" s="55"/>
      <c r="C109" s="55"/>
      <c r="D109" s="52"/>
      <c r="E109" s="55"/>
      <c r="F109" s="55"/>
      <c r="G109" s="55"/>
      <c r="H109" s="55"/>
      <c r="I109" s="52"/>
      <c r="J109" s="52"/>
      <c r="K109" s="52"/>
      <c r="L109" s="52"/>
      <c r="M109" s="52"/>
      <c r="N109" s="81">
        <f>SUM(N103:N108)</f>
        <v>23962.15</v>
      </c>
      <c r="O109" s="52"/>
    </row>
    <row r="110" spans="1:15" x14ac:dyDescent="0.3">
      <c r="A110" s="51" t="s">
        <v>220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</row>
    <row r="111" spans="1:15" ht="14.4" thickBot="1" x14ac:dyDescent="0.35">
      <c r="A111" s="51" t="s">
        <v>221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>
        <f t="shared" si="5"/>
        <v>0</v>
      </c>
      <c r="O111" s="52"/>
    </row>
    <row r="112" spans="1:15" ht="16.2" thickBot="1" x14ac:dyDescent="0.35">
      <c r="A112" s="53" t="s">
        <v>222</v>
      </c>
      <c r="B112" s="54"/>
      <c r="C112" s="54"/>
      <c r="D112" s="54"/>
      <c r="E112" s="54">
        <v>1447.18</v>
      </c>
      <c r="F112" s="54">
        <v>184.72</v>
      </c>
      <c r="G112" s="54">
        <v>267.18</v>
      </c>
      <c r="H112" s="54">
        <v>551.71</v>
      </c>
      <c r="I112" s="54">
        <v>801.56</v>
      </c>
      <c r="J112" s="54"/>
      <c r="K112" s="54">
        <v>275.86</v>
      </c>
      <c r="L112" s="54"/>
      <c r="M112" s="86">
        <v>1200</v>
      </c>
      <c r="N112" s="87">
        <f t="shared" si="5"/>
        <v>4728.21</v>
      </c>
      <c r="O112" s="52"/>
    </row>
    <row r="113" spans="1:15" x14ac:dyDescent="0.3">
      <c r="A113" s="51" t="s">
        <v>223</v>
      </c>
      <c r="B113" s="52"/>
      <c r="C113" s="52"/>
      <c r="D113" s="52"/>
      <c r="E113" s="55"/>
      <c r="F113" s="55"/>
      <c r="G113" s="55"/>
      <c r="H113" s="55"/>
      <c r="I113" s="55"/>
      <c r="J113" s="52"/>
      <c r="K113" s="55"/>
      <c r="L113" s="52"/>
      <c r="M113" s="52"/>
      <c r="N113" s="55">
        <f t="shared" si="5"/>
        <v>0</v>
      </c>
      <c r="O113" s="52"/>
    </row>
    <row r="114" spans="1:15" x14ac:dyDescent="0.3">
      <c r="A114" s="62" t="s">
        <v>31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>
        <f t="shared" si="5"/>
        <v>0</v>
      </c>
      <c r="O114" s="52"/>
    </row>
    <row r="115" spans="1:15" x14ac:dyDescent="0.3">
      <c r="A115" s="64" t="s">
        <v>224</v>
      </c>
      <c r="B115" s="65">
        <v>1936.89</v>
      </c>
      <c r="C115" s="65">
        <v>1936.89</v>
      </c>
      <c r="D115" s="65">
        <v>1936.89</v>
      </c>
      <c r="E115" s="65">
        <v>1936.89</v>
      </c>
      <c r="F115" s="65">
        <v>1936.89</v>
      </c>
      <c r="G115" s="65">
        <v>1936.89</v>
      </c>
      <c r="H115" s="65">
        <v>1936.89</v>
      </c>
      <c r="I115" s="65">
        <v>1936.89</v>
      </c>
      <c r="J115" s="65">
        <v>2004</v>
      </c>
      <c r="K115" s="72">
        <f>Personeelskosten!D6</f>
        <v>0</v>
      </c>
      <c r="L115" s="72">
        <f>(Personeelskosten!C7+Personeelskosten!D7)/2</f>
        <v>238.3</v>
      </c>
      <c r="M115" s="72">
        <f>L115</f>
        <v>238.3</v>
      </c>
      <c r="N115" s="65">
        <f t="shared" si="5"/>
        <v>17975.719999999998</v>
      </c>
      <c r="O115" s="52"/>
    </row>
    <row r="116" spans="1:15" x14ac:dyDescent="0.3">
      <c r="A116" s="64" t="s">
        <v>225</v>
      </c>
      <c r="B116" s="65">
        <v>154.94999999999999</v>
      </c>
      <c r="C116" s="65">
        <v>154.94999999999999</v>
      </c>
      <c r="D116" s="65">
        <v>154.94999999999999</v>
      </c>
      <c r="E116" s="65">
        <v>154.94999999999999</v>
      </c>
      <c r="F116" s="65">
        <v>154.94999999999999</v>
      </c>
      <c r="G116" s="65">
        <v>154.94999999999999</v>
      </c>
      <c r="H116" s="65">
        <v>154.94999999999999</v>
      </c>
      <c r="I116" s="65">
        <v>154.94999999999999</v>
      </c>
      <c r="J116" s="65">
        <v>160.32</v>
      </c>
      <c r="K116" s="65"/>
      <c r="L116" s="65"/>
      <c r="M116" s="65"/>
      <c r="N116" s="65">
        <f t="shared" si="5"/>
        <v>1399.92</v>
      </c>
      <c r="O116" s="52"/>
    </row>
    <row r="117" spans="1:15" x14ac:dyDescent="0.3">
      <c r="A117" s="64" t="s">
        <v>226</v>
      </c>
      <c r="B117" s="65">
        <v>173.62</v>
      </c>
      <c r="C117" s="65">
        <v>173.62</v>
      </c>
      <c r="D117" s="65">
        <v>173.62</v>
      </c>
      <c r="E117" s="65">
        <v>173.62</v>
      </c>
      <c r="F117" s="65">
        <v>173.62</v>
      </c>
      <c r="G117" s="65">
        <v>173.62</v>
      </c>
      <c r="H117" s="65">
        <v>173.62</v>
      </c>
      <c r="I117" s="65">
        <v>173.62</v>
      </c>
      <c r="J117" s="65">
        <v>179.64</v>
      </c>
      <c r="K117" s="65"/>
      <c r="L117" s="65"/>
      <c r="M117" s="65"/>
      <c r="N117" s="65">
        <f t="shared" si="5"/>
        <v>1568.6</v>
      </c>
      <c r="O117" s="52"/>
    </row>
    <row r="118" spans="1:15" x14ac:dyDescent="0.3">
      <c r="A118" s="64" t="s">
        <v>227</v>
      </c>
      <c r="B118" s="65">
        <v>43.55</v>
      </c>
      <c r="C118" s="65">
        <v>43.55</v>
      </c>
      <c r="D118" s="65">
        <v>43.55</v>
      </c>
      <c r="E118" s="65">
        <v>43.55</v>
      </c>
      <c r="F118" s="65">
        <v>43.55</v>
      </c>
      <c r="G118" s="65">
        <v>43.55</v>
      </c>
      <c r="H118" s="65">
        <v>43.55</v>
      </c>
      <c r="I118" s="65">
        <v>43.55</v>
      </c>
      <c r="J118" s="65">
        <v>44.71</v>
      </c>
      <c r="K118" s="65"/>
      <c r="L118" s="65"/>
      <c r="M118" s="65"/>
      <c r="N118" s="65">
        <f t="shared" si="5"/>
        <v>393.11</v>
      </c>
      <c r="O118" s="52"/>
    </row>
    <row r="119" spans="1:15" x14ac:dyDescent="0.3">
      <c r="A119" s="64" t="s">
        <v>228</v>
      </c>
      <c r="B119" s="65">
        <v>33.979999999999997</v>
      </c>
      <c r="C119" s="65">
        <v>33.979999999999997</v>
      </c>
      <c r="D119" s="65">
        <v>33.979999999999997</v>
      </c>
      <c r="E119" s="65">
        <v>33.979999999999997</v>
      </c>
      <c r="F119" s="65">
        <v>33.979999999999997</v>
      </c>
      <c r="G119" s="65">
        <v>33.979999999999997</v>
      </c>
      <c r="H119" s="65">
        <v>33.979999999999997</v>
      </c>
      <c r="I119" s="65">
        <v>33.979999999999997</v>
      </c>
      <c r="J119" s="65">
        <v>35.159999999999997</v>
      </c>
      <c r="K119" s="65"/>
      <c r="L119" s="65"/>
      <c r="M119" s="65"/>
      <c r="N119" s="65">
        <f t="shared" si="5"/>
        <v>307</v>
      </c>
      <c r="O119" s="52"/>
    </row>
    <row r="120" spans="1:15" x14ac:dyDescent="0.3">
      <c r="A120" s="64" t="s">
        <v>229</v>
      </c>
      <c r="B120" s="65">
        <v>54.15</v>
      </c>
      <c r="C120" s="65">
        <v>72.2</v>
      </c>
      <c r="D120" s="65">
        <v>96.33</v>
      </c>
      <c r="E120" s="65">
        <v>55</v>
      </c>
      <c r="F120" s="65"/>
      <c r="G120" s="65">
        <v>75.14</v>
      </c>
      <c r="H120" s="65">
        <v>88.16</v>
      </c>
      <c r="I120" s="65">
        <v>72.959999999999994</v>
      </c>
      <c r="J120" s="65">
        <v>184.88</v>
      </c>
      <c r="K120" s="65">
        <v>108.96</v>
      </c>
      <c r="L120" s="65"/>
      <c r="M120" s="65"/>
      <c r="N120" s="65">
        <f t="shared" si="5"/>
        <v>807.78000000000009</v>
      </c>
      <c r="O120" s="52"/>
    </row>
    <row r="121" spans="1:15" x14ac:dyDescent="0.3">
      <c r="A121" s="64" t="s">
        <v>230</v>
      </c>
      <c r="B121" s="65">
        <v>15.73</v>
      </c>
      <c r="C121" s="65">
        <v>15.73</v>
      </c>
      <c r="D121" s="65">
        <v>19.100000000000001</v>
      </c>
      <c r="E121" s="65">
        <v>13.99</v>
      </c>
      <c r="F121" s="65"/>
      <c r="G121" s="65">
        <v>13.99</v>
      </c>
      <c r="H121" s="65">
        <v>13.99</v>
      </c>
      <c r="I121" s="65">
        <v>13.99</v>
      </c>
      <c r="J121" s="65">
        <v>13.99</v>
      </c>
      <c r="K121" s="65">
        <v>13.99</v>
      </c>
      <c r="L121" s="65"/>
      <c r="M121" s="65"/>
      <c r="N121" s="65">
        <f t="shared" si="5"/>
        <v>134.49999999999997</v>
      </c>
      <c r="O121" s="52"/>
    </row>
    <row r="122" spans="1:15" x14ac:dyDescent="0.3">
      <c r="A122" s="64" t="s">
        <v>231</v>
      </c>
      <c r="B122" s="65"/>
      <c r="C122" s="65"/>
      <c r="D122" s="65">
        <v>4.2</v>
      </c>
      <c r="E122" s="65"/>
      <c r="F122" s="65"/>
      <c r="G122" s="65"/>
      <c r="H122" s="65">
        <v>7.2</v>
      </c>
      <c r="I122" s="65"/>
      <c r="J122" s="65"/>
      <c r="K122" s="65"/>
      <c r="L122" s="65"/>
      <c r="M122" s="65"/>
      <c r="N122" s="65">
        <f t="shared" si="5"/>
        <v>11.4</v>
      </c>
      <c r="O122" s="52"/>
    </row>
    <row r="123" spans="1:15" x14ac:dyDescent="0.3">
      <c r="A123" s="64" t="s">
        <v>232</v>
      </c>
      <c r="B123" s="65">
        <v>290.58</v>
      </c>
      <c r="C123" s="65">
        <v>290.58</v>
      </c>
      <c r="D123" s="65">
        <v>290.58</v>
      </c>
      <c r="E123" s="65">
        <v>290.58</v>
      </c>
      <c r="F123" s="65">
        <v>566.05999999999995</v>
      </c>
      <c r="G123" s="65">
        <v>290.58</v>
      </c>
      <c r="H123" s="65">
        <v>290.58</v>
      </c>
      <c r="I123" s="65">
        <v>290.58</v>
      </c>
      <c r="J123" s="65">
        <v>302.08</v>
      </c>
      <c r="K123" s="65"/>
      <c r="L123" s="65"/>
      <c r="M123" s="65"/>
      <c r="N123" s="65">
        <f t="shared" si="5"/>
        <v>2902.2</v>
      </c>
      <c r="O123" s="52"/>
    </row>
    <row r="124" spans="1:15" x14ac:dyDescent="0.3">
      <c r="A124" s="64" t="s">
        <v>233</v>
      </c>
      <c r="B124" s="65">
        <v>230.75</v>
      </c>
      <c r="C124" s="65">
        <v>230.75</v>
      </c>
      <c r="D124" s="65">
        <v>230.75</v>
      </c>
      <c r="E124" s="65">
        <v>230.75</v>
      </c>
      <c r="F124" s="65">
        <v>230.75</v>
      </c>
      <c r="G124" s="65">
        <v>230.75</v>
      </c>
      <c r="H124" s="65">
        <v>230.75</v>
      </c>
      <c r="I124" s="65">
        <v>230.75</v>
      </c>
      <c r="J124" s="65">
        <v>230.75</v>
      </c>
      <c r="K124" s="65"/>
      <c r="L124" s="65"/>
      <c r="M124" s="65"/>
      <c r="N124" s="65">
        <f t="shared" si="5"/>
        <v>2076.75</v>
      </c>
      <c r="O124" s="52"/>
    </row>
    <row r="125" spans="1:15" x14ac:dyDescent="0.3">
      <c r="A125" s="66" t="s">
        <v>234</v>
      </c>
      <c r="B125" s="67">
        <f t="shared" ref="B125:M125" si="8">-B31</f>
        <v>0</v>
      </c>
      <c r="C125" s="67">
        <f t="shared" si="8"/>
        <v>0</v>
      </c>
      <c r="D125" s="67">
        <f t="shared" si="8"/>
        <v>0</v>
      </c>
      <c r="E125" s="67">
        <f t="shared" si="8"/>
        <v>0</v>
      </c>
      <c r="F125" s="67">
        <f t="shared" si="8"/>
        <v>0</v>
      </c>
      <c r="G125" s="67">
        <f t="shared" si="8"/>
        <v>0</v>
      </c>
      <c r="H125" s="67">
        <f t="shared" si="8"/>
        <v>0</v>
      </c>
      <c r="I125" s="67">
        <f t="shared" si="8"/>
        <v>0</v>
      </c>
      <c r="J125" s="67">
        <f t="shared" si="8"/>
        <v>0</v>
      </c>
      <c r="K125" s="67">
        <f t="shared" si="8"/>
        <v>0</v>
      </c>
      <c r="L125" s="67">
        <f t="shared" si="8"/>
        <v>0</v>
      </c>
      <c r="M125" s="67">
        <f t="shared" si="8"/>
        <v>-8547.5</v>
      </c>
      <c r="N125" s="67">
        <f t="shared" si="5"/>
        <v>-8547.5</v>
      </c>
      <c r="O125" s="52"/>
    </row>
    <row r="126" spans="1:15" x14ac:dyDescent="0.3">
      <c r="A126" s="66" t="s">
        <v>235</v>
      </c>
      <c r="B126" s="67">
        <f t="shared" ref="B126:M126" si="9">-B40</f>
        <v>0</v>
      </c>
      <c r="C126" s="67">
        <f t="shared" si="9"/>
        <v>0</v>
      </c>
      <c r="D126" s="67">
        <f t="shared" si="9"/>
        <v>0</v>
      </c>
      <c r="E126" s="67">
        <f t="shared" si="9"/>
        <v>0</v>
      </c>
      <c r="F126" s="67">
        <f t="shared" si="9"/>
        <v>0</v>
      </c>
      <c r="G126" s="67">
        <f t="shared" si="9"/>
        <v>0</v>
      </c>
      <c r="H126" s="67">
        <f t="shared" si="9"/>
        <v>0</v>
      </c>
      <c r="I126" s="67">
        <f t="shared" si="9"/>
        <v>0</v>
      </c>
      <c r="J126" s="67">
        <f t="shared" si="9"/>
        <v>0</v>
      </c>
      <c r="K126" s="67">
        <f t="shared" si="9"/>
        <v>0</v>
      </c>
      <c r="L126" s="67">
        <f t="shared" si="9"/>
        <v>0</v>
      </c>
      <c r="M126" s="67">
        <f t="shared" si="9"/>
        <v>-8547.49</v>
      </c>
      <c r="N126" s="67">
        <f t="shared" si="5"/>
        <v>-8547.49</v>
      </c>
      <c r="O126" s="52"/>
    </row>
    <row r="127" spans="1:15" x14ac:dyDescent="0.3">
      <c r="A127" s="66" t="s">
        <v>236</v>
      </c>
      <c r="B127" s="67">
        <f t="shared" ref="B127:M127" si="10">-B71</f>
        <v>0</v>
      </c>
      <c r="C127" s="67">
        <f t="shared" si="10"/>
        <v>0</v>
      </c>
      <c r="D127" s="67">
        <f t="shared" si="10"/>
        <v>0</v>
      </c>
      <c r="E127" s="67">
        <f t="shared" si="10"/>
        <v>0</v>
      </c>
      <c r="F127" s="67">
        <f t="shared" si="10"/>
        <v>0</v>
      </c>
      <c r="G127" s="67">
        <f t="shared" si="10"/>
        <v>0</v>
      </c>
      <c r="H127" s="67">
        <f t="shared" si="10"/>
        <v>0</v>
      </c>
      <c r="I127" s="67">
        <f t="shared" si="10"/>
        <v>0</v>
      </c>
      <c r="J127" s="67">
        <f t="shared" si="10"/>
        <v>0</v>
      </c>
      <c r="K127" s="67">
        <f t="shared" si="10"/>
        <v>0</v>
      </c>
      <c r="L127" s="67">
        <f t="shared" si="10"/>
        <v>0</v>
      </c>
      <c r="M127" s="67">
        <f t="shared" si="10"/>
        <v>-8547.49</v>
      </c>
      <c r="N127" s="67">
        <f t="shared" si="5"/>
        <v>-8547.49</v>
      </c>
      <c r="O127" s="52"/>
    </row>
    <row r="128" spans="1:15" ht="14.4" thickBot="1" x14ac:dyDescent="0.35">
      <c r="A128" s="66" t="s">
        <v>237</v>
      </c>
      <c r="B128" s="67">
        <f t="shared" ref="B128:M128" si="11">-B79</f>
        <v>0</v>
      </c>
      <c r="C128" s="67">
        <f t="shared" si="11"/>
        <v>0</v>
      </c>
      <c r="D128" s="67">
        <f t="shared" si="11"/>
        <v>0</v>
      </c>
      <c r="E128" s="67">
        <f t="shared" si="11"/>
        <v>0</v>
      </c>
      <c r="F128" s="67">
        <f t="shared" si="11"/>
        <v>0</v>
      </c>
      <c r="G128" s="67">
        <f t="shared" si="11"/>
        <v>0</v>
      </c>
      <c r="H128" s="67">
        <f t="shared" si="11"/>
        <v>0</v>
      </c>
      <c r="I128" s="67">
        <f t="shared" si="11"/>
        <v>0</v>
      </c>
      <c r="J128" s="67">
        <f t="shared" si="11"/>
        <v>0</v>
      </c>
      <c r="K128" s="67">
        <f t="shared" si="11"/>
        <v>0</v>
      </c>
      <c r="L128" s="67">
        <f t="shared" si="11"/>
        <v>0</v>
      </c>
      <c r="M128" s="67">
        <f t="shared" si="11"/>
        <v>0</v>
      </c>
      <c r="N128" s="83">
        <f t="shared" si="5"/>
        <v>0</v>
      </c>
      <c r="O128" s="52"/>
    </row>
    <row r="129" spans="1:15" ht="16.2" thickBot="1" x14ac:dyDescent="0.35">
      <c r="A129" s="62" t="s">
        <v>238</v>
      </c>
      <c r="B129" s="68">
        <f>SUM(B115:B128)</f>
        <v>2934.2000000000003</v>
      </c>
      <c r="C129" s="68">
        <f t="shared" ref="C129:N129" si="12">SUM(C115:C128)</f>
        <v>2952.25</v>
      </c>
      <c r="D129" s="68">
        <f t="shared" si="12"/>
        <v>2983.95</v>
      </c>
      <c r="E129" s="68">
        <f t="shared" si="12"/>
        <v>2933.31</v>
      </c>
      <c r="F129" s="68">
        <f t="shared" si="12"/>
        <v>3139.8</v>
      </c>
      <c r="G129" s="68">
        <f t="shared" si="12"/>
        <v>2953.45</v>
      </c>
      <c r="H129" s="68">
        <f t="shared" si="12"/>
        <v>2973.6699999999996</v>
      </c>
      <c r="I129" s="68">
        <f t="shared" si="12"/>
        <v>2951.27</v>
      </c>
      <c r="J129" s="68">
        <f t="shared" si="12"/>
        <v>3155.5299999999997</v>
      </c>
      <c r="K129" s="68">
        <f t="shared" si="12"/>
        <v>122.94999999999999</v>
      </c>
      <c r="L129" s="68">
        <f t="shared" si="12"/>
        <v>238.3</v>
      </c>
      <c r="M129" s="82">
        <f t="shared" si="12"/>
        <v>-25404.18</v>
      </c>
      <c r="N129" s="84">
        <f t="shared" si="12"/>
        <v>1934.5</v>
      </c>
      <c r="O129" s="52"/>
    </row>
    <row r="130" spans="1:15" x14ac:dyDescent="0.3">
      <c r="A130" s="51" t="s">
        <v>239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>
        <f t="shared" si="5"/>
        <v>0</v>
      </c>
      <c r="O130" s="52"/>
    </row>
    <row r="131" spans="1:15" ht="14.4" thickBot="1" x14ac:dyDescent="0.35">
      <c r="A131" s="53" t="s">
        <v>240</v>
      </c>
      <c r="B131" s="54"/>
      <c r="C131" s="54"/>
      <c r="D131" s="54"/>
      <c r="E131" s="54">
        <v>24.46</v>
      </c>
      <c r="F131" s="54">
        <v>113.12</v>
      </c>
      <c r="G131" s="54">
        <v>38.08</v>
      </c>
      <c r="H131" s="54"/>
      <c r="I131" s="54"/>
      <c r="J131" s="54"/>
      <c r="K131" s="54"/>
      <c r="L131" s="54"/>
      <c r="M131" s="54">
        <v>100</v>
      </c>
      <c r="N131" s="54">
        <f t="shared" si="5"/>
        <v>275.66000000000003</v>
      </c>
      <c r="O131" s="52"/>
    </row>
    <row r="132" spans="1:15" ht="16.2" thickBot="1" x14ac:dyDescent="0.35">
      <c r="A132" s="51" t="s">
        <v>241</v>
      </c>
      <c r="B132" s="52"/>
      <c r="C132" s="52"/>
      <c r="D132" s="52"/>
      <c r="E132" s="55"/>
      <c r="F132" s="55"/>
      <c r="G132" s="55"/>
      <c r="H132" s="52"/>
      <c r="I132" s="52"/>
      <c r="J132" s="52"/>
      <c r="K132" s="52"/>
      <c r="L132" s="52"/>
      <c r="M132" s="52"/>
      <c r="N132" s="79">
        <f>N131</f>
        <v>275.66000000000003</v>
      </c>
      <c r="O132" s="52"/>
    </row>
    <row r="133" spans="1:15" x14ac:dyDescent="0.3">
      <c r="A133" s="51" t="s">
        <v>85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>
        <f t="shared" si="5"/>
        <v>0</v>
      </c>
      <c r="O133" s="52"/>
    </row>
    <row r="134" spans="1:15" x14ac:dyDescent="0.3">
      <c r="A134" s="53" t="s">
        <v>242</v>
      </c>
      <c r="B134" s="54"/>
      <c r="C134" s="54"/>
      <c r="D134" s="54">
        <v>23.8</v>
      </c>
      <c r="E134" s="54"/>
      <c r="F134" s="54"/>
      <c r="G134" s="54">
        <v>2139.96</v>
      </c>
      <c r="H134" s="54"/>
      <c r="I134" s="54">
        <v>209.5</v>
      </c>
      <c r="J134" s="54"/>
      <c r="K134" s="54"/>
      <c r="L134" s="54"/>
      <c r="M134" s="54">
        <v>300</v>
      </c>
      <c r="N134" s="54">
        <f t="shared" si="5"/>
        <v>2673.26</v>
      </c>
      <c r="O134" s="52"/>
    </row>
    <row r="135" spans="1:15" x14ac:dyDescent="0.3">
      <c r="A135" s="53" t="s">
        <v>243</v>
      </c>
      <c r="B135" s="54"/>
      <c r="C135" s="54"/>
      <c r="D135" s="54">
        <v>107.98</v>
      </c>
      <c r="E135" s="54">
        <v>24.64</v>
      </c>
      <c r="F135" s="54">
        <v>43.04</v>
      </c>
      <c r="G135" s="54">
        <v>303.60000000000002</v>
      </c>
      <c r="H135" s="54"/>
      <c r="I135" s="54">
        <v>9.06</v>
      </c>
      <c r="J135" s="54">
        <v>158.47999999999999</v>
      </c>
      <c r="K135" s="54"/>
      <c r="L135" s="54"/>
      <c r="M135" s="54">
        <v>300</v>
      </c>
      <c r="N135" s="54">
        <f t="shared" si="5"/>
        <v>946.8</v>
      </c>
      <c r="O135" s="52"/>
    </row>
    <row r="136" spans="1:15" ht="14.4" thickBot="1" x14ac:dyDescent="0.35">
      <c r="A136" s="53" t="s">
        <v>244</v>
      </c>
      <c r="B136" s="54"/>
      <c r="C136" s="54">
        <v>188.75</v>
      </c>
      <c r="D136" s="54">
        <v>20</v>
      </c>
      <c r="E136" s="54"/>
      <c r="F136" s="54"/>
      <c r="G136" s="54">
        <v>93.95</v>
      </c>
      <c r="H136" s="54"/>
      <c r="I136" s="54">
        <v>146.72</v>
      </c>
      <c r="J136" s="54"/>
      <c r="K136" s="54"/>
      <c r="L136" s="54"/>
      <c r="M136" s="54">
        <v>200</v>
      </c>
      <c r="N136" s="54">
        <f t="shared" si="5"/>
        <v>649.41999999999996</v>
      </c>
      <c r="O136" s="52"/>
    </row>
    <row r="137" spans="1:15" ht="16.2" thickBot="1" x14ac:dyDescent="0.35">
      <c r="A137" s="51" t="s">
        <v>245</v>
      </c>
      <c r="B137" s="52"/>
      <c r="C137" s="55"/>
      <c r="D137" s="55"/>
      <c r="E137" s="55"/>
      <c r="F137" s="55"/>
      <c r="G137" s="55"/>
      <c r="H137" s="52"/>
      <c r="I137" s="55"/>
      <c r="J137" s="55"/>
      <c r="K137" s="52"/>
      <c r="L137" s="52"/>
      <c r="M137" s="52"/>
      <c r="N137" s="81">
        <f>SUM(N134:N136)</f>
        <v>4269.4800000000005</v>
      </c>
      <c r="O137" s="52"/>
    </row>
    <row r="138" spans="1:15" x14ac:dyDescent="0.3">
      <c r="A138" s="51" t="s">
        <v>246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>
        <f t="shared" ref="N138:N154" si="13">SUM(B138:M138)</f>
        <v>0</v>
      </c>
      <c r="O138" s="52"/>
    </row>
    <row r="139" spans="1:15" x14ac:dyDescent="0.3">
      <c r="A139" s="53" t="s">
        <v>247</v>
      </c>
      <c r="B139" s="54"/>
      <c r="C139" s="54"/>
      <c r="D139" s="54">
        <v>10.38</v>
      </c>
      <c r="E139" s="54"/>
      <c r="F139" s="54"/>
      <c r="G139" s="54"/>
      <c r="H139" s="54"/>
      <c r="I139" s="54">
        <v>6.5</v>
      </c>
      <c r="J139" s="54"/>
      <c r="K139" s="54"/>
      <c r="L139" s="54"/>
      <c r="M139" s="54"/>
      <c r="N139" s="54">
        <f t="shared" si="13"/>
        <v>16.880000000000003</v>
      </c>
      <c r="O139" s="52"/>
    </row>
    <row r="140" spans="1:15" x14ac:dyDescent="0.3">
      <c r="A140" s="53" t="s">
        <v>248</v>
      </c>
      <c r="B140" s="54">
        <v>12.87</v>
      </c>
      <c r="C140" s="54">
        <v>45.07</v>
      </c>
      <c r="D140" s="54">
        <v>860.69</v>
      </c>
      <c r="E140" s="54">
        <v>29.7</v>
      </c>
      <c r="F140" s="54">
        <v>32.51</v>
      </c>
      <c r="G140" s="54">
        <v>877.86</v>
      </c>
      <c r="H140" s="54">
        <v>15.83</v>
      </c>
      <c r="I140" s="54">
        <v>6.23</v>
      </c>
      <c r="J140" s="54">
        <v>624.46</v>
      </c>
      <c r="K140" s="54">
        <v>6.82</v>
      </c>
      <c r="L140" s="54"/>
      <c r="M140" s="54">
        <v>500</v>
      </c>
      <c r="N140" s="54">
        <f t="shared" si="13"/>
        <v>3012.0400000000004</v>
      </c>
      <c r="O140" s="52"/>
    </row>
    <row r="141" spans="1:15" x14ac:dyDescent="0.3">
      <c r="A141" s="53" t="s">
        <v>249</v>
      </c>
      <c r="B141" s="54"/>
      <c r="C141" s="54"/>
      <c r="D141" s="54"/>
      <c r="E141" s="54"/>
      <c r="F141" s="54">
        <v>145.19999999999999</v>
      </c>
      <c r="G141" s="54"/>
      <c r="H141" s="54"/>
      <c r="I141" s="54"/>
      <c r="J141" s="54"/>
      <c r="K141" s="54"/>
      <c r="L141" s="54"/>
      <c r="M141" s="54">
        <v>50</v>
      </c>
      <c r="N141" s="54">
        <f t="shared" si="13"/>
        <v>195.2</v>
      </c>
      <c r="O141" s="52"/>
    </row>
    <row r="142" spans="1:15" x14ac:dyDescent="0.3">
      <c r="A142" s="53" t="s">
        <v>250</v>
      </c>
      <c r="B142" s="54"/>
      <c r="C142" s="54"/>
      <c r="D142" s="54"/>
      <c r="E142" s="54"/>
      <c r="F142" s="54">
        <v>1704.26</v>
      </c>
      <c r="G142" s="54"/>
      <c r="H142" s="54"/>
      <c r="I142" s="54"/>
      <c r="J142" s="54"/>
      <c r="K142" s="54"/>
      <c r="L142" s="54"/>
      <c r="M142" s="54"/>
      <c r="N142" s="54">
        <f t="shared" si="13"/>
        <v>1704.26</v>
      </c>
      <c r="O142" s="52"/>
    </row>
    <row r="143" spans="1:15" x14ac:dyDescent="0.3">
      <c r="A143" s="53" t="s">
        <v>251</v>
      </c>
      <c r="B143" s="54">
        <v>50.21</v>
      </c>
      <c r="C143" s="54">
        <v>72.400000000000006</v>
      </c>
      <c r="D143" s="54">
        <v>205.89</v>
      </c>
      <c r="E143" s="54">
        <v>164.08</v>
      </c>
      <c r="F143" s="54">
        <v>44.6</v>
      </c>
      <c r="G143" s="54">
        <v>95.76</v>
      </c>
      <c r="H143" s="54">
        <v>85.04</v>
      </c>
      <c r="I143" s="54">
        <v>64.650000000000006</v>
      </c>
      <c r="J143" s="54">
        <v>53.31</v>
      </c>
      <c r="K143" s="54"/>
      <c r="L143" s="54"/>
      <c r="M143" s="54">
        <v>180</v>
      </c>
      <c r="N143" s="54">
        <f t="shared" si="13"/>
        <v>1015.94</v>
      </c>
      <c r="O143" s="52"/>
    </row>
    <row r="144" spans="1:15" x14ac:dyDescent="0.3">
      <c r="A144" s="53" t="s">
        <v>252</v>
      </c>
      <c r="B144" s="54">
        <v>4.4000000000000004</v>
      </c>
      <c r="C144" s="54"/>
      <c r="D144" s="54"/>
      <c r="E144" s="54"/>
      <c r="F144" s="54">
        <v>4.4000000000000004</v>
      </c>
      <c r="G144" s="54"/>
      <c r="H144" s="54">
        <v>293.58</v>
      </c>
      <c r="I144" s="54"/>
      <c r="J144" s="54"/>
      <c r="K144" s="54"/>
      <c r="L144" s="54"/>
      <c r="M144" s="54">
        <v>200</v>
      </c>
      <c r="N144" s="54">
        <f t="shared" si="13"/>
        <v>502.38</v>
      </c>
      <c r="O144" s="52"/>
    </row>
    <row r="145" spans="1:15" ht="14.4" thickBot="1" x14ac:dyDescent="0.35">
      <c r="A145" s="53" t="s">
        <v>253</v>
      </c>
      <c r="B145" s="54"/>
      <c r="C145" s="54"/>
      <c r="D145" s="54"/>
      <c r="E145" s="54"/>
      <c r="F145" s="54"/>
      <c r="G145" s="54"/>
      <c r="H145" s="54"/>
      <c r="I145" s="54">
        <v>9.6</v>
      </c>
      <c r="J145" s="54">
        <v>33.700000000000003</v>
      </c>
      <c r="K145" s="54"/>
      <c r="L145" s="54"/>
      <c r="M145" s="54">
        <v>10</v>
      </c>
      <c r="N145" s="54">
        <f t="shared" si="13"/>
        <v>53.300000000000004</v>
      </c>
      <c r="O145" s="52"/>
    </row>
    <row r="146" spans="1:15" ht="16.2" thickBot="1" x14ac:dyDescent="0.35">
      <c r="A146" s="51" t="s">
        <v>254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2"/>
      <c r="M146" s="52"/>
      <c r="N146" s="81">
        <f>SUM(N139:N145)</f>
        <v>6500</v>
      </c>
      <c r="O146" s="52"/>
    </row>
    <row r="147" spans="1:15" x14ac:dyDescent="0.3"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2"/>
      <c r="M147" s="52"/>
      <c r="N147" s="55"/>
      <c r="O147" s="52"/>
    </row>
    <row r="148" spans="1:15" x14ac:dyDescent="0.3"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2"/>
      <c r="M148" s="52"/>
      <c r="N148" s="55"/>
      <c r="O148" s="52"/>
    </row>
    <row r="149" spans="1:15" x14ac:dyDescent="0.3"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2"/>
      <c r="M149" s="52"/>
      <c r="N149" s="55"/>
      <c r="O149" s="52"/>
    </row>
    <row r="150" spans="1:15" x14ac:dyDescent="0.3">
      <c r="A150" s="51" t="s">
        <v>255</v>
      </c>
      <c r="B150" s="55">
        <v>3001.68</v>
      </c>
      <c r="C150" s="55">
        <v>3258.47</v>
      </c>
      <c r="D150" s="55">
        <v>4212.6899999999996</v>
      </c>
      <c r="E150" s="55">
        <v>4623.37</v>
      </c>
      <c r="F150" s="55">
        <v>5411.65</v>
      </c>
      <c r="G150" s="55">
        <v>6769.84</v>
      </c>
      <c r="H150" s="55">
        <v>3919.83</v>
      </c>
      <c r="I150" s="55">
        <v>4205.09</v>
      </c>
      <c r="J150" s="55">
        <v>4025.48</v>
      </c>
      <c r="K150" s="55">
        <v>405.63</v>
      </c>
      <c r="L150" s="52"/>
      <c r="M150" s="52"/>
      <c r="N150" s="55">
        <f t="shared" si="13"/>
        <v>39833.729999999996</v>
      </c>
      <c r="O150" s="52"/>
    </row>
    <row r="151" spans="1:15" x14ac:dyDescent="0.3">
      <c r="A151" s="51" t="s">
        <v>256</v>
      </c>
      <c r="B151" s="55">
        <v>26170.76</v>
      </c>
      <c r="C151" s="55">
        <v>644.87</v>
      </c>
      <c r="D151" s="55">
        <v>4212.6899999999996</v>
      </c>
      <c r="E151" s="55">
        <v>6877.93</v>
      </c>
      <c r="F151" s="55">
        <v>5797.63</v>
      </c>
      <c r="G151" s="55">
        <v>6912.02</v>
      </c>
      <c r="H151" s="55">
        <v>5495.78</v>
      </c>
      <c r="I151" s="55">
        <v>4205.09</v>
      </c>
      <c r="J151" s="55">
        <v>4025.48</v>
      </c>
      <c r="K151" s="55">
        <v>405.63</v>
      </c>
      <c r="L151" s="52"/>
      <c r="M151" s="52"/>
      <c r="N151" s="55">
        <f t="shared" si="13"/>
        <v>64747.87999999999</v>
      </c>
      <c r="O151" s="52"/>
    </row>
    <row r="152" spans="1:15" x14ac:dyDescent="0.3">
      <c r="A152" s="51" t="s">
        <v>257</v>
      </c>
      <c r="B152" s="55">
        <v>28741.09</v>
      </c>
      <c r="C152" s="55">
        <v>6384.44</v>
      </c>
      <c r="D152" s="55">
        <v>10152.36</v>
      </c>
      <c r="E152" s="55">
        <v>10446.1</v>
      </c>
      <c r="F152" s="55">
        <v>15841.16</v>
      </c>
      <c r="G152" s="55">
        <v>15173.29</v>
      </c>
      <c r="H152" s="55">
        <v>22596.61</v>
      </c>
      <c r="I152" s="55">
        <v>4920.8599999999997</v>
      </c>
      <c r="J152" s="55">
        <v>6907.99</v>
      </c>
      <c r="K152" s="55">
        <v>2383.9</v>
      </c>
      <c r="L152" s="52"/>
      <c r="M152" s="52"/>
      <c r="N152" s="55">
        <f t="shared" si="13"/>
        <v>123547.8</v>
      </c>
      <c r="O152" s="52"/>
    </row>
    <row r="153" spans="1:15" x14ac:dyDescent="0.3">
      <c r="A153" s="51" t="s">
        <v>258</v>
      </c>
      <c r="B153" s="55">
        <v>27859.95</v>
      </c>
      <c r="C153" s="55">
        <v>31442.080000000002</v>
      </c>
      <c r="D153" s="55">
        <v>8847.5400000000009</v>
      </c>
      <c r="E153" s="55">
        <v>-8659.4699999999993</v>
      </c>
      <c r="F153" s="55">
        <v>-9488.1</v>
      </c>
      <c r="G153" s="55">
        <v>-7140.23</v>
      </c>
      <c r="H153" s="55">
        <v>-20653.689999999999</v>
      </c>
      <c r="I153" s="55">
        <v>-3634.82</v>
      </c>
      <c r="J153" s="55">
        <v>-436.53</v>
      </c>
      <c r="K153" s="55">
        <v>-1816.2</v>
      </c>
      <c r="L153" s="52"/>
      <c r="M153" s="52"/>
      <c r="N153" s="55">
        <f t="shared" si="13"/>
        <v>16320.530000000006</v>
      </c>
      <c r="O153" s="52"/>
    </row>
    <row r="154" spans="1:15" x14ac:dyDescent="0.3">
      <c r="A154" s="51" t="s">
        <v>259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>
        <f t="shared" si="13"/>
        <v>0</v>
      </c>
      <c r="O154" s="52"/>
    </row>
    <row r="155" spans="1:15" ht="15" customHeight="1" x14ac:dyDescent="0.3">
      <c r="A155" s="1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72cd74-ffeb-4731-9920-9b25fd76b0ef" xsi:nil="true"/>
    <lcf76f155ced4ddcb4097134ff3c332f xmlns="e254f332-b58a-4d1e-baeb-0e42f0d18e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E5B2AF5CB1B4997314AB1B4AD752A" ma:contentTypeVersion="14" ma:contentTypeDescription="Een nieuw document maken." ma:contentTypeScope="" ma:versionID="4542ca7477c08b5a3fdd1aaef67ecf43">
  <xsd:schema xmlns:xsd="http://www.w3.org/2001/XMLSchema" xmlns:xs="http://www.w3.org/2001/XMLSchema" xmlns:p="http://schemas.microsoft.com/office/2006/metadata/properties" xmlns:ns2="e254f332-b58a-4d1e-baeb-0e42f0d18e45" xmlns:ns3="d572cd74-ffeb-4731-9920-9b25fd76b0ef" targetNamespace="http://schemas.microsoft.com/office/2006/metadata/properties" ma:root="true" ma:fieldsID="8c9731984f15938b81c1b6906426eaf3" ns2:_="" ns3:_="">
    <xsd:import namespace="e254f332-b58a-4d1e-baeb-0e42f0d18e45"/>
    <xsd:import namespace="d572cd74-ffeb-4731-9920-9b25fd76b0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4f332-b58a-4d1e-baeb-0e42f0d18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75ae1ef3-363f-49ae-89ed-aa05ebf6f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2cd74-ffeb-4731-9920-9b25fd76b0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d5132e-b59c-450a-b7a1-fdbff0494be4}" ma:internalName="TaxCatchAll" ma:showField="CatchAllData" ma:web="d572cd74-ffeb-4731-9920-9b25fd76b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8F42D-7EAE-4B25-B960-7B2B8C4A3DB2}">
  <ds:schemaRefs>
    <ds:schemaRef ds:uri="http://purl.org/dc/elements/1.1/"/>
    <ds:schemaRef ds:uri="e254f332-b58a-4d1e-baeb-0e42f0d18e45"/>
    <ds:schemaRef ds:uri="http://schemas.microsoft.com/office/infopath/2007/PartnerControls"/>
    <ds:schemaRef ds:uri="d572cd74-ffeb-4731-9920-9b25fd76b0ef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2340A2-E042-45BA-92FF-E2329324B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AFB793-6180-43AC-A96D-17B9BE60C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54f332-b58a-4d1e-baeb-0e42f0d18e45"/>
    <ds:schemaRef ds:uri="d572cd74-ffeb-4731-9920-9b25fd76b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Begroting</vt:lpstr>
      <vt:lpstr>Personeelskosten</vt:lpstr>
      <vt:lpstr>prognose 2022 (klad)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van Amelsfoort</dc:creator>
  <cp:lastModifiedBy>Young | plusminus</cp:lastModifiedBy>
  <cp:lastPrinted>2025-09-22T06:18:45Z</cp:lastPrinted>
  <dcterms:created xsi:type="dcterms:W3CDTF">2021-09-08T05:59:01Z</dcterms:created>
  <dcterms:modified xsi:type="dcterms:W3CDTF">2025-12-02T12:22:42Z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0x010100F7BE5B2AF5CB1B4997314AB1B4AD752A</vt:lpwstr>
  </property>
  <property fmtid="{D5CDD505-2E9C-101B-9397-08002B2CF9AE}" pid="3" name="MediaServiceImageTags">
    <vt:lpwstr/>
  </property>
</Properties>
</file>